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4.xml" ContentType="application/vnd.ms-excel.controlproperties+xml"/>
  <Override PartName="/xl/drawings/drawing26.xml" ContentType="application/vnd.openxmlformats-officedocument.drawing+xml"/>
  <Override PartName="/xl/ctrlProps/ctrlProp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64011"/>
  <workbookProtection workbookAlgorithmName="SHA-512" workbookHashValue="X1ahml+1mHFY8NuZJJXKP4+xy/kggHYl6ACFaU+ubEh6CAoAS9OY9TmdLuDfJKiNGSL3C/sla+HmM+CJ674msw==" workbookSaltValue="A0SL0UnSvPJPpw+ckOM6bg==" workbookSpinCount="100000" lockStructure="1"/>
  <bookViews>
    <workbookView showSheetTabs="0" xWindow="0" yWindow="0" windowWidth="22260" windowHeight="12645" tabRatio="848"/>
  </bookViews>
  <sheets>
    <sheet name="受付" sheetId="39" r:id="rId1"/>
    <sheet name="市申" sheetId="2" r:id="rId2"/>
    <sheet name="給与・年金あり" sheetId="1" r:id="rId3"/>
    <sheet name="給与" sheetId="3" r:id="rId4"/>
    <sheet name="データ" sheetId="26" state="hidden" r:id="rId5"/>
    <sheet name="所得金額調整控除" sheetId="16" state="hidden" r:id="rId6"/>
    <sheet name="年齢確認" sheetId="21" r:id="rId7"/>
    <sheet name="年金（65歳未満）" sheetId="4" r:id="rId8"/>
    <sheet name="年金 （65歳以上）" sheetId="24" r:id="rId9"/>
    <sheet name="年金エラー" sheetId="40" state="hidden" r:id="rId10"/>
    <sheet name="社会保険料控除" sheetId="5" r:id="rId11"/>
    <sheet name="社会保険料（資料）" sheetId="45" r:id="rId12"/>
    <sheet name="生命保険料控除" sheetId="6" r:id="rId13"/>
    <sheet name="生命保険料（資料）" sheetId="46" r:id="rId14"/>
    <sheet name="地震保険料控除" sheetId="7" r:id="rId15"/>
    <sheet name="地震保険" sheetId="30" state="hidden" r:id="rId16"/>
    <sheet name="地震保険料控除（資料）" sheetId="47" r:id="rId17"/>
    <sheet name="寡婦・ひとり親控除" sheetId="8" r:id="rId18"/>
    <sheet name="寡婦・ひとり親控除 (資料)" sheetId="48" r:id="rId19"/>
    <sheet name="勤労学生控除" sheetId="9" r:id="rId20"/>
    <sheet name="障害者控除" sheetId="10" r:id="rId21"/>
    <sheet name="障害者控除 (資料)" sheetId="49" r:id="rId22"/>
    <sheet name="配偶者（特別）控除" sheetId="11" r:id="rId23"/>
    <sheet name="配偶者（特別）控除 (資料)" sheetId="50" r:id="rId24"/>
    <sheet name="扶養控除" sheetId="12" r:id="rId25"/>
    <sheet name="扶養控除 (資料)" sheetId="51" r:id="rId26"/>
    <sheet name="医療費控除　ホーム" sheetId="34" r:id="rId27"/>
    <sheet name="年金所得" sheetId="17" state="hidden" r:id="rId28"/>
    <sheet name="給与所得" sheetId="15" state="hidden" r:id="rId29"/>
    <sheet name="医療費控除" sheetId="13" r:id="rId30"/>
    <sheet name="医療費" sheetId="33" state="hidden" r:id="rId31"/>
    <sheet name="セルフメディケーション" sheetId="35" r:id="rId32"/>
    <sheet name="医療費控除 (資料)" sheetId="54" r:id="rId33"/>
    <sheet name="セルフメディケーション (資料)" sheetId="55" r:id="rId34"/>
  </sheets>
  <externalReferences>
    <externalReference r:id="rId35"/>
    <externalReference r:id="rId36"/>
  </externalReferences>
  <definedNames>
    <definedName name="_10_総合譲渡・一時所得の所得金額に関する事項" localSheetId="1">市申!$B$312</definedName>
    <definedName name="_1月">受付!$R$157:$R$187</definedName>
    <definedName name="_３_所得から差し引かれる金額に関する事項" localSheetId="1">市申!$D$27</definedName>
    <definedName name="_７_事業・不動産所得に関する事項" localSheetId="1">市申!$R$245</definedName>
    <definedName name="_９_雑所得_公的年金等以外_に関する事項" localSheetId="1">市申!$R$286</definedName>
    <definedName name="_xlnm._FilterDatabase" localSheetId="31" hidden="1">セルフメディケーション!$B$5:$C$9</definedName>
    <definedName name="_xlnm._FilterDatabase" localSheetId="33" hidden="1">'セルフメディケーション (資料)'!$B$4:$C$8</definedName>
    <definedName name="_xlnm._FilterDatabase" localSheetId="24" hidden="1">扶養控除!$B$32:$B$43</definedName>
    <definedName name="_xlnm.Print_Area" localSheetId="31">セルフメディケーション!$B$5:$G$39</definedName>
    <definedName name="_xlnm.Print_Area" localSheetId="33">'セルフメディケーション (資料)'!$B$4:$G$38</definedName>
    <definedName name="_xlnm.Print_Area" localSheetId="29">医療費控除!$A$5:$H$40</definedName>
    <definedName name="_xlnm.Print_Area" localSheetId="32">'医療費控除 (資料)'!$A$1:$Q$44</definedName>
    <definedName name="_xlnm.Print_Area" localSheetId="1">市申!$A$1:$BH$407</definedName>
    <definedName name="昭和">受付!$R$87:$R$150</definedName>
    <definedName name="大正">受付!$Q$87:$Q$101</definedName>
    <definedName name="特別障害">障害者控除!$V$6:$V$10</definedName>
    <definedName name="普通障害">障害者控除!$U$6:$U$14</definedName>
    <definedName name="平成">受付!$S$87:$S$117</definedName>
    <definedName name="明治">受付!$P$87:$P$131</definedName>
    <definedName name="令和">受付!$T$87:$T$136</definedName>
    <definedName name="令和２年度_令和元年分__市民税_県民税_申告書" localSheetId="1">市申!$J$1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31" i="2" l="1"/>
  <c r="G293" i="2"/>
  <c r="G297" i="2"/>
  <c r="G301" i="2"/>
  <c r="D16" i="3" l="1"/>
  <c r="J112" i="2" l="1"/>
  <c r="K28" i="47" l="1"/>
  <c r="K29" i="47" s="1"/>
  <c r="K30" i="47" s="1"/>
  <c r="J28" i="47"/>
  <c r="J29" i="47" s="1"/>
  <c r="J30" i="47" l="1"/>
  <c r="C37" i="47" s="1"/>
  <c r="D18" i="8" l="1"/>
  <c r="D7" i="30" l="1"/>
  <c r="D6" i="30" s="1"/>
  <c r="J7" i="30"/>
  <c r="J6" i="30" s="1"/>
  <c r="D24" i="2" l="1"/>
  <c r="D16" i="24" l="1"/>
  <c r="C3" i="26" s="1"/>
  <c r="D16" i="4"/>
  <c r="C2" i="26" s="1"/>
  <c r="U16" i="12"/>
  <c r="R197" i="2" s="1"/>
  <c r="U15" i="12"/>
  <c r="R186" i="2" s="1"/>
  <c r="U14" i="12"/>
  <c r="R175" i="2" s="1"/>
  <c r="U13" i="12"/>
  <c r="R164" i="2" s="1"/>
  <c r="U12" i="12"/>
  <c r="R153" i="2" s="1"/>
  <c r="U11" i="12"/>
  <c r="R142" i="2" s="1"/>
  <c r="U17" i="12"/>
  <c r="U10" i="12"/>
  <c r="R131" i="2" s="1"/>
  <c r="AV18" i="2"/>
  <c r="L10" i="11"/>
  <c r="W120" i="2" s="1"/>
  <c r="M11" i="39"/>
  <c r="M25" i="2" s="1"/>
  <c r="H24" i="2"/>
  <c r="F24" i="2"/>
  <c r="Q20" i="39"/>
  <c r="Q21" i="39" s="1"/>
  <c r="DL424" i="2"/>
  <c r="DK424" i="2"/>
  <c r="DI424" i="2"/>
  <c r="DJ424" i="2"/>
  <c r="K269" i="2" l="1"/>
  <c r="E369" i="2"/>
  <c r="W91" i="2"/>
  <c r="Z179" i="2"/>
  <c r="Z175" i="2"/>
  <c r="K122" i="2"/>
  <c r="E36" i="13" l="1"/>
  <c r="E39" i="13" s="1"/>
  <c r="E38" i="35"/>
  <c r="AS170" i="2" s="1"/>
  <c r="D6" i="35"/>
  <c r="E37" i="55"/>
  <c r="G37" i="55"/>
  <c r="E35" i="54"/>
  <c r="G35" i="54"/>
  <c r="G38" i="54" s="1"/>
  <c r="E38" i="54"/>
  <c r="C6" i="13" l="1"/>
  <c r="D12" i="7" l="1"/>
  <c r="G12" i="7"/>
  <c r="L10" i="5" l="1"/>
  <c r="AV130" i="2" s="1"/>
  <c r="X103" i="49" l="1"/>
  <c r="F15" i="5" l="1"/>
  <c r="J86" i="2" l="1"/>
  <c r="E20" i="7" l="1"/>
  <c r="D20" i="7"/>
  <c r="N8" i="30"/>
  <c r="N9" i="30"/>
  <c r="G287" i="2" l="1"/>
  <c r="K284" i="2"/>
  <c r="K281" i="2"/>
  <c r="K278" i="2"/>
  <c r="K275" i="2"/>
  <c r="K272" i="2"/>
  <c r="K266" i="2"/>
  <c r="K263" i="2"/>
  <c r="K260" i="2"/>
  <c r="K257" i="2"/>
  <c r="K254" i="2"/>
  <c r="K251" i="2"/>
  <c r="D36" i="3"/>
  <c r="E41" i="3" s="1"/>
  <c r="B1" i="26" s="1"/>
  <c r="E367" i="2"/>
  <c r="E364" i="2"/>
  <c r="E362" i="2"/>
  <c r="E359" i="2"/>
  <c r="E357" i="2"/>
  <c r="AD367" i="2"/>
  <c r="P367" i="2"/>
  <c r="AD362" i="2"/>
  <c r="P362" i="2"/>
  <c r="AD357" i="2"/>
  <c r="P357" i="2"/>
  <c r="AV16" i="2"/>
  <c r="AP20" i="2"/>
  <c r="AH25" i="2"/>
  <c r="AX25" i="2"/>
  <c r="AV11" i="2"/>
  <c r="N20" i="2"/>
  <c r="N16" i="2"/>
  <c r="N11" i="2"/>
  <c r="G290" i="2" l="1"/>
  <c r="AD197" i="2"/>
  <c r="J205" i="2"/>
  <c r="I200" i="2"/>
  <c r="I197" i="2"/>
  <c r="AD186" i="2"/>
  <c r="J194" i="2"/>
  <c r="I189" i="2"/>
  <c r="I186" i="2"/>
  <c r="AD175" i="2"/>
  <c r="I178" i="2"/>
  <c r="I175" i="2"/>
  <c r="AD142" i="2"/>
  <c r="AD131" i="2"/>
  <c r="AD164" i="2"/>
  <c r="J172" i="2"/>
  <c r="I167" i="2"/>
  <c r="I164" i="2"/>
  <c r="J161" i="2"/>
  <c r="AD153" i="2"/>
  <c r="I156" i="2"/>
  <c r="I153" i="2"/>
  <c r="J150" i="2" l="1"/>
  <c r="Z201" i="2"/>
  <c r="Z190" i="2"/>
  <c r="Z168" i="2"/>
  <c r="Z157" i="2"/>
  <c r="Z197" i="2"/>
  <c r="Z186" i="2"/>
  <c r="Z164" i="2"/>
  <c r="Z153" i="2"/>
  <c r="Z146" i="2"/>
  <c r="Z142" i="2"/>
  <c r="I145" i="2"/>
  <c r="I142" i="2"/>
  <c r="J139" i="2"/>
  <c r="Z135" i="2"/>
  <c r="I134" i="2"/>
  <c r="I131" i="2"/>
  <c r="K127" i="2"/>
  <c r="Y123" i="2"/>
  <c r="K120" i="2"/>
  <c r="L117" i="2"/>
  <c r="L105" i="2"/>
  <c r="Y108" i="2"/>
  <c r="Y96" i="2"/>
  <c r="G38" i="35"/>
  <c r="C13" i="33" s="1"/>
  <c r="C12" i="33"/>
  <c r="G36" i="13"/>
  <c r="AB108" i="2"/>
  <c r="J108" i="2"/>
  <c r="AB96" i="2"/>
  <c r="AI102" i="10"/>
  <c r="J100" i="2"/>
  <c r="J96" i="2"/>
  <c r="Y86" i="2"/>
  <c r="R89" i="2"/>
  <c r="M92" i="2"/>
  <c r="M89" i="2"/>
  <c r="I92" i="2"/>
  <c r="I89" i="2"/>
  <c r="M8" i="30"/>
  <c r="AM6" i="30" s="1"/>
  <c r="M9" i="30"/>
  <c r="AM7" i="30" s="1"/>
  <c r="AF7" i="30"/>
  <c r="N7" i="30"/>
  <c r="AN5" i="30" s="1"/>
  <c r="M7" i="30"/>
  <c r="J8" i="30"/>
  <c r="J9" i="30"/>
  <c r="J10" i="30"/>
  <c r="J11" i="30"/>
  <c r="D8" i="30"/>
  <c r="D9" i="30"/>
  <c r="D10" i="30"/>
  <c r="D11" i="30"/>
  <c r="V63" i="30"/>
  <c r="V62" i="30"/>
  <c r="V60" i="30"/>
  <c r="V69" i="30" s="1"/>
  <c r="AF59" i="30"/>
  <c r="V38" i="30"/>
  <c r="V37" i="30"/>
  <c r="T39" i="30" s="1"/>
  <c r="V39" i="30" s="1"/>
  <c r="V32" i="30"/>
  <c r="AF13" i="30"/>
  <c r="AD14" i="30" s="1"/>
  <c r="AF14" i="30" s="1"/>
  <c r="V13" i="30"/>
  <c r="AF12" i="30"/>
  <c r="V12" i="30"/>
  <c r="AN7" i="30"/>
  <c r="AO45" i="30" s="1"/>
  <c r="AN6" i="30"/>
  <c r="AN45" i="30" s="1"/>
  <c r="H10" i="6"/>
  <c r="G10" i="6"/>
  <c r="F10" i="6"/>
  <c r="E10" i="6"/>
  <c r="D10" i="6"/>
  <c r="E10" i="5"/>
  <c r="T38" i="2" s="1"/>
  <c r="F10" i="5"/>
  <c r="T42" i="2" s="1"/>
  <c r="G10" i="5"/>
  <c r="T46" i="2" s="1"/>
  <c r="H10" i="5"/>
  <c r="I10" i="5"/>
  <c r="D10" i="5"/>
  <c r="T34" i="2" s="1"/>
  <c r="AM5" i="30" l="1"/>
  <c r="V6" i="30"/>
  <c r="V68" i="2"/>
  <c r="J68" i="2"/>
  <c r="J75" i="2"/>
  <c r="V61" i="2"/>
  <c r="J61" i="2"/>
  <c r="G39" i="13"/>
  <c r="C4" i="33" s="1"/>
  <c r="V231" i="2" s="1"/>
  <c r="V68" i="30"/>
  <c r="T70" i="30" s="1"/>
  <c r="V70" i="30" s="1"/>
  <c r="T64" i="30"/>
  <c r="V64" i="30" s="1"/>
  <c r="C3" i="33"/>
  <c r="T50" i="2"/>
  <c r="F13" i="5"/>
  <c r="T54" i="2" s="1"/>
  <c r="V31" i="30"/>
  <c r="V34" i="30" s="1"/>
  <c r="V40" i="30" s="1"/>
  <c r="V41" i="30" s="1"/>
  <c r="AO27" i="30" s="1"/>
  <c r="V9" i="30"/>
  <c r="V7" i="30"/>
  <c r="V10" i="30" s="1"/>
  <c r="V18" i="30" s="1"/>
  <c r="C16" i="33"/>
  <c r="C17" i="33" s="1"/>
  <c r="AO40" i="30"/>
  <c r="AO42" i="30"/>
  <c r="AF6" i="30"/>
  <c r="AF9" i="30" s="1"/>
  <c r="AF15" i="30" s="1"/>
  <c r="AF16" i="30" s="1"/>
  <c r="AO39" i="30"/>
  <c r="AN44" i="30"/>
  <c r="AN40" i="30"/>
  <c r="AM44" i="30"/>
  <c r="AM45" i="30"/>
  <c r="AM41" i="30"/>
  <c r="AM38" i="30"/>
  <c r="AN9" i="30"/>
  <c r="AQ38" i="30" s="1"/>
  <c r="AQ39" i="30" s="1"/>
  <c r="AQ40" i="30" s="1"/>
  <c r="AQ41" i="30" s="1"/>
  <c r="AQ42" i="30" s="1"/>
  <c r="AQ43" i="30" s="1"/>
  <c r="AQ44" i="30" s="1"/>
  <c r="AQ45" i="30" s="1"/>
  <c r="AN8" i="30"/>
  <c r="AP38" i="30" s="1"/>
  <c r="AP39" i="30" s="1"/>
  <c r="AP40" i="30" s="1"/>
  <c r="AP41" i="30" s="1"/>
  <c r="AP42" i="30" s="1"/>
  <c r="AP43" i="30" s="1"/>
  <c r="AP44" i="30" s="1"/>
  <c r="AP45" i="30" s="1"/>
  <c r="AN42" i="30"/>
  <c r="AN39" i="30"/>
  <c r="AN38" i="30"/>
  <c r="V35" i="30"/>
  <c r="T14" i="30"/>
  <c r="V14" i="30" s="1"/>
  <c r="AN41" i="30"/>
  <c r="AN43" i="30"/>
  <c r="AO38" i="30"/>
  <c r="AO41" i="30"/>
  <c r="AO44" i="30"/>
  <c r="AO43" i="30"/>
  <c r="AF10" i="30"/>
  <c r="AM39" i="30"/>
  <c r="AM42" i="30"/>
  <c r="AM40" i="30"/>
  <c r="AM43" i="30"/>
  <c r="V15" i="30" l="1"/>
  <c r="V16" i="30" s="1"/>
  <c r="AM30" i="30" s="1"/>
  <c r="J231" i="2"/>
  <c r="G2" i="33"/>
  <c r="C41" i="35" s="1"/>
  <c r="V19" i="30"/>
  <c r="T20" i="30" s="1"/>
  <c r="V20" i="30" s="1"/>
  <c r="V21" i="30" s="1"/>
  <c r="V22" i="30" s="1"/>
  <c r="AO30" i="30"/>
  <c r="AO32" i="30"/>
  <c r="AO33" i="30"/>
  <c r="AF58" i="30"/>
  <c r="AF62" i="30" s="1"/>
  <c r="G19" i="30"/>
  <c r="V55" i="30"/>
  <c r="V59" i="30" s="1"/>
  <c r="V65" i="30" s="1"/>
  <c r="V66" i="30" s="1"/>
  <c r="G7" i="30"/>
  <c r="G8" i="30"/>
  <c r="V44" i="30"/>
  <c r="V43" i="30"/>
  <c r="T45" i="30" s="1"/>
  <c r="V45" i="30" s="1"/>
  <c r="V46" i="30" s="1"/>
  <c r="V47" i="30" s="1"/>
  <c r="AN32" i="30"/>
  <c r="AN31" i="30"/>
  <c r="AN28" i="30"/>
  <c r="AN27" i="30"/>
  <c r="AF19" i="30"/>
  <c r="AF18" i="30"/>
  <c r="AM28" i="30" l="1"/>
  <c r="AM27" i="30"/>
  <c r="AM29" i="30"/>
  <c r="V24" i="30"/>
  <c r="X15" i="30" s="1"/>
  <c r="B38" i="13"/>
  <c r="AF60" i="30"/>
  <c r="AF69" i="30" s="1"/>
  <c r="AF63" i="30"/>
  <c r="AD64" i="30" s="1"/>
  <c r="AF64" i="30" s="1"/>
  <c r="AF65" i="30" s="1"/>
  <c r="V71" i="30"/>
  <c r="AD20" i="30"/>
  <c r="AF20" i="30" s="1"/>
  <c r="AF21" i="30" s="1"/>
  <c r="AF22" i="30" s="1"/>
  <c r="V74" i="30"/>
  <c r="AP31" i="30"/>
  <c r="AR31" i="30" s="1"/>
  <c r="AT31" i="30" s="1"/>
  <c r="AP30" i="30"/>
  <c r="AR30" i="30" s="1"/>
  <c r="AT30" i="30" s="1"/>
  <c r="AP29" i="30"/>
  <c r="AP28" i="30"/>
  <c r="AR28" i="30" s="1"/>
  <c r="AT28" i="30" s="1"/>
  <c r="AP27" i="30"/>
  <c r="AR27" i="30" s="1"/>
  <c r="AT27" i="30" s="1"/>
  <c r="AP34" i="30"/>
  <c r="AR34" i="30" s="1"/>
  <c r="AT34" i="30" s="1"/>
  <c r="AP32" i="30"/>
  <c r="AR32" i="30" s="1"/>
  <c r="AT32" i="30" s="1"/>
  <c r="AP33" i="30"/>
  <c r="AR33" i="30" s="1"/>
  <c r="AT33" i="30" s="1"/>
  <c r="AO31" i="30"/>
  <c r="AO29" i="30"/>
  <c r="AO34" i="30"/>
  <c r="AO28" i="30"/>
  <c r="V49" i="30"/>
  <c r="X40" i="30" s="1"/>
  <c r="AM34" i="30"/>
  <c r="AM33" i="30"/>
  <c r="AM32" i="30"/>
  <c r="AM31" i="30"/>
  <c r="AR29" i="30" l="1"/>
  <c r="AT29" i="30" s="1"/>
  <c r="X18" i="30"/>
  <c r="X20" i="30" s="1"/>
  <c r="AF68" i="30"/>
  <c r="AD70" i="30" s="1"/>
  <c r="AF70" i="30" s="1"/>
  <c r="AF71" i="30" s="1"/>
  <c r="AF72" i="30" s="1"/>
  <c r="AQ30" i="30" s="1"/>
  <c r="X43" i="30"/>
  <c r="X45" i="30" s="1"/>
  <c r="X70" i="30"/>
  <c r="X67" i="30"/>
  <c r="AN34" i="30"/>
  <c r="AN33" i="30"/>
  <c r="AN30" i="30"/>
  <c r="AN29" i="30"/>
  <c r="AF24" i="30"/>
  <c r="AH17" i="30" s="1"/>
  <c r="AF74" i="30" l="1"/>
  <c r="AH67" i="30" s="1"/>
  <c r="AQ31" i="30"/>
  <c r="AS31" i="30" s="1"/>
  <c r="AU31" i="30" s="1"/>
  <c r="AV31" i="30" s="1"/>
  <c r="AQ27" i="30"/>
  <c r="AS27" i="30" s="1"/>
  <c r="AU27" i="30" s="1"/>
  <c r="AV27" i="30" s="1"/>
  <c r="AQ32" i="30"/>
  <c r="AS32" i="30" s="1"/>
  <c r="AU32" i="30" s="1"/>
  <c r="AV32" i="30" s="1"/>
  <c r="AQ28" i="30"/>
  <c r="AS28" i="30" s="1"/>
  <c r="AU28" i="30" s="1"/>
  <c r="AV28" i="30" s="1"/>
  <c r="AQ33" i="30"/>
  <c r="AS33" i="30" s="1"/>
  <c r="AU33" i="30" s="1"/>
  <c r="AV33" i="30" s="1"/>
  <c r="AQ29" i="30"/>
  <c r="AS29" i="30" s="1"/>
  <c r="AU29" i="30" s="1"/>
  <c r="AV29" i="30" s="1"/>
  <c r="AQ34" i="30"/>
  <c r="AS34" i="30" s="1"/>
  <c r="AU34" i="30" s="1"/>
  <c r="AV34" i="30" s="1"/>
  <c r="AH20" i="30"/>
  <c r="AH22" i="30" s="1"/>
  <c r="AS30" i="30"/>
  <c r="AU30" i="30" s="1"/>
  <c r="AV30" i="30" s="1"/>
  <c r="X72" i="30"/>
  <c r="AH70" i="30" l="1"/>
  <c r="AH72" i="30" s="1"/>
  <c r="AV24" i="30"/>
  <c r="M18" i="30" s="1"/>
  <c r="AW27" i="30" l="1"/>
  <c r="AX27" i="30" s="1"/>
  <c r="AW28" i="30" s="1"/>
  <c r="AS38" i="30" l="1"/>
  <c r="AR38" i="30"/>
  <c r="AR39" i="30"/>
  <c r="AS39" i="30"/>
  <c r="AX28" i="30"/>
  <c r="AW29" i="30" l="1"/>
  <c r="AS40" i="30" l="1"/>
  <c r="AR40" i="30"/>
  <c r="AX29" i="30"/>
  <c r="AW30" i="30" l="1"/>
  <c r="AX30" i="30" s="1"/>
  <c r="AW31" i="30" l="1"/>
  <c r="AX31" i="30" s="1"/>
  <c r="AS41" i="30"/>
  <c r="AR41" i="30"/>
  <c r="AW32" i="30" l="1"/>
  <c r="AX32" i="30" s="1"/>
  <c r="AR42" i="30"/>
  <c r="AS42" i="30"/>
  <c r="AW33" i="30" l="1"/>
  <c r="AX33" i="30" s="1"/>
  <c r="AS43" i="30"/>
  <c r="AR43" i="30"/>
  <c r="AW34" i="30" l="1"/>
  <c r="AS44" i="30"/>
  <c r="AR44" i="30"/>
  <c r="AS45" i="30" l="1"/>
  <c r="AS46" i="30" s="1"/>
  <c r="I18" i="30" s="1"/>
  <c r="V82" i="2" s="1"/>
  <c r="AR45" i="30"/>
  <c r="AR46" i="30" s="1"/>
  <c r="C18" i="30" s="1"/>
  <c r="J82" i="2" s="1"/>
  <c r="AX34" i="30"/>
  <c r="AV55" i="2" l="1"/>
  <c r="B2" i="40"/>
  <c r="B3" i="40"/>
  <c r="C4" i="17"/>
  <c r="B4" i="17"/>
  <c r="D5" i="17"/>
  <c r="E9" i="16"/>
  <c r="E8" i="16"/>
  <c r="B4" i="40" l="1"/>
  <c r="D28" i="17"/>
  <c r="E25" i="17"/>
  <c r="D24" i="17"/>
  <c r="D14" i="17"/>
  <c r="C13" i="17"/>
  <c r="C11" i="17"/>
  <c r="E21" i="17"/>
  <c r="C28" i="17"/>
  <c r="E15" i="17"/>
  <c r="C27" i="17"/>
  <c r="C12" i="17"/>
  <c r="D13" i="17"/>
  <c r="E14" i="17"/>
  <c r="C16" i="17"/>
  <c r="D22" i="17"/>
  <c r="E24" i="17"/>
  <c r="C26" i="17"/>
  <c r="D27" i="17"/>
  <c r="E28" i="17"/>
  <c r="E9" i="17"/>
  <c r="D12" i="17"/>
  <c r="E13" i="17"/>
  <c r="C15" i="17"/>
  <c r="D16" i="17"/>
  <c r="C23" i="17"/>
  <c r="C25" i="17"/>
  <c r="D26" i="17"/>
  <c r="E27" i="17"/>
  <c r="D10" i="17"/>
  <c r="E12" i="17"/>
  <c r="C14" i="17"/>
  <c r="D15" i="17"/>
  <c r="E16" i="17"/>
  <c r="C24" i="17"/>
  <c r="D25" i="17"/>
  <c r="E26" i="17"/>
  <c r="C20" i="4" l="1"/>
  <c r="C20" i="24"/>
  <c r="D4" i="17"/>
  <c r="F4" i="17" s="1"/>
  <c r="AV115" i="2" l="1"/>
  <c r="AV103" i="2"/>
  <c r="C21" i="16"/>
  <c r="AV51" i="2"/>
  <c r="R387" i="2"/>
  <c r="R383" i="2"/>
  <c r="AX322" i="2"/>
  <c r="AX319" i="2"/>
  <c r="AN319" i="2"/>
  <c r="AD319" i="2"/>
  <c r="T319" i="2"/>
  <c r="J319" i="2"/>
  <c r="AX316" i="2"/>
  <c r="AD316" i="2"/>
  <c r="T316" i="2"/>
  <c r="J316" i="2"/>
  <c r="AX313" i="2"/>
  <c r="AN313" i="2"/>
  <c r="AD313" i="2"/>
  <c r="T313" i="2"/>
  <c r="J313" i="2"/>
  <c r="R271" i="2"/>
  <c r="AQ268" i="2"/>
  <c r="R268" i="2"/>
  <c r="R265" i="2"/>
  <c r="R255" i="2"/>
  <c r="R252" i="2"/>
  <c r="R249" i="2"/>
  <c r="AV228" i="2"/>
  <c r="AR217" i="2"/>
  <c r="E343" i="2"/>
  <c r="E329" i="2"/>
  <c r="E336" i="2"/>
  <c r="I3" i="15" l="1"/>
  <c r="C6" i="16"/>
  <c r="C3" i="15"/>
  <c r="C14" i="16" l="1"/>
  <c r="C7" i="16"/>
  <c r="C12" i="16" s="1"/>
  <c r="C15" i="16" s="1"/>
  <c r="D9" i="15"/>
  <c r="D8" i="15"/>
  <c r="D12" i="15"/>
  <c r="D6" i="15"/>
  <c r="D16" i="15"/>
  <c r="D15" i="15"/>
  <c r="D7" i="15"/>
  <c r="D11" i="15"/>
  <c r="D14" i="15"/>
  <c r="D10" i="15"/>
  <c r="D13" i="15"/>
  <c r="J9" i="15"/>
  <c r="J6" i="15"/>
  <c r="J11" i="15"/>
  <c r="J14" i="15"/>
  <c r="J8" i="15"/>
  <c r="J15" i="15"/>
  <c r="J12" i="15"/>
  <c r="J10" i="15"/>
  <c r="J16" i="15"/>
  <c r="J7" i="15"/>
  <c r="J13" i="15"/>
  <c r="J3" i="15" l="1"/>
  <c r="D3" i="15"/>
  <c r="C20" i="16" l="1"/>
  <c r="C22" i="16" s="1"/>
  <c r="C25" i="16" l="1"/>
  <c r="C26" i="16"/>
  <c r="D25" i="16" l="1"/>
  <c r="C29" i="16" s="1"/>
  <c r="D2" i="16" s="1"/>
  <c r="D18" i="15" s="1"/>
  <c r="AV99" i="2" l="1"/>
  <c r="AV122" i="2" s="1"/>
  <c r="C21" i="33" s="1"/>
  <c r="C5" i="33" s="1"/>
  <c r="C6" i="33" s="1"/>
  <c r="C7" i="33" s="1"/>
  <c r="C8" i="33" s="1"/>
  <c r="C9" i="33" s="1"/>
  <c r="C2" i="33" s="1"/>
  <c r="AV170" i="2" s="1"/>
</calcChain>
</file>

<file path=xl/sharedStrings.xml><?xml version="1.0" encoding="utf-8"?>
<sst xmlns="http://schemas.openxmlformats.org/spreadsheetml/2006/main" count="1353" uniqueCount="784">
  <si>
    <t>受付印</t>
    <rPh sb="0" eb="3">
      <t>ウケツケイン</t>
    </rPh>
    <phoneticPr fontId="11"/>
  </si>
  <si>
    <t>様分</t>
    <phoneticPr fontId="17"/>
  </si>
  <si>
    <t>整理番号</t>
    <rPh sb="0" eb="2">
      <t>セイリ</t>
    </rPh>
    <rPh sb="2" eb="4">
      <t>バンゴウ</t>
    </rPh>
    <phoneticPr fontId="11"/>
  </si>
  <si>
    <t>分離課税に係る所得等のある方は、「市民税 県民税申告書(分離課税等用)」をあわせて提出してください。
この申告書を提出した方は事業税の申告書を提出する必要がありません。</t>
    <rPh sb="0" eb="2">
      <t>ブンリ</t>
    </rPh>
    <rPh sb="2" eb="4">
      <t>カゼイ</t>
    </rPh>
    <rPh sb="5" eb="6">
      <t>カカ</t>
    </rPh>
    <rPh sb="7" eb="10">
      <t>ショトクトウ</t>
    </rPh>
    <rPh sb="13" eb="14">
      <t>カタ</t>
    </rPh>
    <rPh sb="17" eb="18">
      <t>シ</t>
    </rPh>
    <rPh sb="18" eb="19">
      <t>ミン</t>
    </rPh>
    <rPh sb="19" eb="20">
      <t>ゼイ</t>
    </rPh>
    <rPh sb="21" eb="24">
      <t>ケンミンゼイ</t>
    </rPh>
    <rPh sb="24" eb="26">
      <t>シンコク</t>
    </rPh>
    <rPh sb="26" eb="27">
      <t>ショ</t>
    </rPh>
    <rPh sb="28" eb="30">
      <t>ブンリ</t>
    </rPh>
    <rPh sb="30" eb="33">
      <t>カゼイナド</t>
    </rPh>
    <rPh sb="33" eb="34">
      <t>ヨウ</t>
    </rPh>
    <rPh sb="41" eb="43">
      <t>テイシュツ</t>
    </rPh>
    <rPh sb="53" eb="55">
      <t>シンコク</t>
    </rPh>
    <rPh sb="55" eb="56">
      <t>ショ</t>
    </rPh>
    <rPh sb="57" eb="59">
      <t>テイシュツ</t>
    </rPh>
    <rPh sb="61" eb="62">
      <t>カタ</t>
    </rPh>
    <rPh sb="63" eb="66">
      <t>ジギョウゼイ</t>
    </rPh>
    <rPh sb="67" eb="69">
      <t>シンコク</t>
    </rPh>
    <rPh sb="69" eb="70">
      <t>ショ</t>
    </rPh>
    <rPh sb="71" eb="73">
      <t>テイシュツ</t>
    </rPh>
    <rPh sb="75" eb="77">
      <t>ヒツヨウ</t>
    </rPh>
    <phoneticPr fontId="11"/>
  </si>
  <si>
    <t>長崎市長様</t>
    <rPh sb="0" eb="2">
      <t>ナガサキ</t>
    </rPh>
    <rPh sb="2" eb="4">
      <t>シチョウ</t>
    </rPh>
    <rPh sb="4" eb="5">
      <t>サマ</t>
    </rPh>
    <phoneticPr fontId="11"/>
  </si>
  <si>
    <t>現住所</t>
    <rPh sb="0" eb="3">
      <t>ゲンジュウショ</t>
    </rPh>
    <phoneticPr fontId="11"/>
  </si>
  <si>
    <t>業種又は職業</t>
    <rPh sb="0" eb="2">
      <t>ギョウシュ</t>
    </rPh>
    <rPh sb="2" eb="3">
      <t>マタ</t>
    </rPh>
    <rPh sb="4" eb="6">
      <t>ショクギョウ</t>
    </rPh>
    <phoneticPr fontId="11"/>
  </si>
  <si>
    <t>提出年月日</t>
    <phoneticPr fontId="11"/>
  </si>
  <si>
    <t>フリガナ</t>
    <phoneticPr fontId="11"/>
  </si>
  <si>
    <t>個人番号</t>
    <rPh sb="0" eb="2">
      <t>コジン</t>
    </rPh>
    <rPh sb="2" eb="4">
      <t>バンゴウ</t>
    </rPh>
    <phoneticPr fontId="11"/>
  </si>
  <si>
    <t>年</t>
    <rPh sb="0" eb="1">
      <t>ネン</t>
    </rPh>
    <phoneticPr fontId="11"/>
  </si>
  <si>
    <t>月</t>
    <rPh sb="0" eb="1">
      <t>ツキ</t>
    </rPh>
    <phoneticPr fontId="11"/>
  </si>
  <si>
    <t>日</t>
    <rPh sb="0" eb="1">
      <t>ヒ</t>
    </rPh>
    <phoneticPr fontId="11"/>
  </si>
  <si>
    <t>氏　名</t>
    <rPh sb="0" eb="1">
      <t>シ</t>
    </rPh>
    <rPh sb="2" eb="3">
      <t>メイ</t>
    </rPh>
    <phoneticPr fontId="11"/>
  </si>
  <si>
    <t>生年
月日</t>
    <rPh sb="0" eb="2">
      <t>セイネン</t>
    </rPh>
    <rPh sb="3" eb="5">
      <t>ガッピ</t>
    </rPh>
    <phoneticPr fontId="11"/>
  </si>
  <si>
    <t>世帯主の氏名</t>
    <rPh sb="0" eb="3">
      <t>セタイヌシ</t>
    </rPh>
    <rPh sb="4" eb="6">
      <t>シメイ</t>
    </rPh>
    <phoneticPr fontId="11"/>
  </si>
  <si>
    <t>世帯主との続柄</t>
    <rPh sb="0" eb="3">
      <t>セタイヌシ</t>
    </rPh>
    <rPh sb="5" eb="7">
      <t>ツヅキガラ</t>
    </rPh>
    <phoneticPr fontId="11"/>
  </si>
  <si>
    <t>３　所得から差し引かれる金額に関する事項</t>
    <rPh sb="2" eb="4">
      <t>ショトク</t>
    </rPh>
    <rPh sb="6" eb="7">
      <t>サ</t>
    </rPh>
    <rPh sb="8" eb="9">
      <t>ヒ</t>
    </rPh>
    <rPh sb="12" eb="14">
      <t>キンガク</t>
    </rPh>
    <rPh sb="15" eb="16">
      <t>カン</t>
    </rPh>
    <rPh sb="18" eb="20">
      <t>ジコウ</t>
    </rPh>
    <phoneticPr fontId="11"/>
  </si>
  <si>
    <t>⑬</t>
    <phoneticPr fontId="11"/>
  </si>
  <si>
    <t>社会保険の種類</t>
    <phoneticPr fontId="11"/>
  </si>
  <si>
    <t>支払った保険料</t>
    <rPh sb="0" eb="2">
      <t>シハラ</t>
    </rPh>
    <rPh sb="4" eb="6">
      <t>ホケン</t>
    </rPh>
    <rPh sb="6" eb="7">
      <t>リョウ</t>
    </rPh>
    <phoneticPr fontId="11"/>
  </si>
  <si>
    <t>※裏面にも記入欄があります。　　　　　　※添付書類はのりづけしないでください。</t>
    <rPh sb="1" eb="3">
      <t>ウラメン</t>
    </rPh>
    <rPh sb="5" eb="7">
      <t>キニュウ</t>
    </rPh>
    <rPh sb="7" eb="8">
      <t>ラン</t>
    </rPh>
    <rPh sb="21" eb="23">
      <t>テンプ</t>
    </rPh>
    <rPh sb="23" eb="25">
      <t>ショルイ</t>
    </rPh>
    <phoneticPr fontId="11"/>
  </si>
  <si>
    <t>１　収　入　金　額</t>
    <rPh sb="2" eb="3">
      <t>オサム</t>
    </rPh>
    <rPh sb="4" eb="5">
      <t>イ</t>
    </rPh>
    <rPh sb="6" eb="7">
      <t>カネ</t>
    </rPh>
    <rPh sb="8" eb="9">
      <t>ガク</t>
    </rPh>
    <phoneticPr fontId="11"/>
  </si>
  <si>
    <t>事業</t>
    <rPh sb="0" eb="2">
      <t>ジギョウ</t>
    </rPh>
    <phoneticPr fontId="11"/>
  </si>
  <si>
    <t>営 　業　 等</t>
    <rPh sb="0" eb="1">
      <t>エイ</t>
    </rPh>
    <phoneticPr fontId="11"/>
  </si>
  <si>
    <t>ア</t>
    <phoneticPr fontId="11"/>
  </si>
  <si>
    <t>円</t>
    <phoneticPr fontId="11"/>
  </si>
  <si>
    <t>国 民 健 康 保 険</t>
    <rPh sb="0" eb="1">
      <t>クニ</t>
    </rPh>
    <rPh sb="2" eb="3">
      <t>タミ</t>
    </rPh>
    <rPh sb="4" eb="5">
      <t>ケン</t>
    </rPh>
    <rPh sb="6" eb="7">
      <t>ヤスシ</t>
    </rPh>
    <rPh sb="8" eb="9">
      <t>タモツ</t>
    </rPh>
    <rPh sb="10" eb="11">
      <t>ケン</t>
    </rPh>
    <phoneticPr fontId="11"/>
  </si>
  <si>
    <t>円</t>
    <phoneticPr fontId="11"/>
  </si>
  <si>
    <t>農　　　　業</t>
    <phoneticPr fontId="11"/>
  </si>
  <si>
    <t>イ</t>
    <phoneticPr fontId="11"/>
  </si>
  <si>
    <t>介　 護　 保 　険</t>
    <rPh sb="0" eb="1">
      <t>スケ</t>
    </rPh>
    <rPh sb="3" eb="4">
      <t>マモル</t>
    </rPh>
    <rPh sb="6" eb="7">
      <t>タモツ</t>
    </rPh>
    <rPh sb="9" eb="10">
      <t>ケン</t>
    </rPh>
    <phoneticPr fontId="11"/>
  </si>
  <si>
    <t>円</t>
    <phoneticPr fontId="11"/>
  </si>
  <si>
    <t>不　　動　　産</t>
    <rPh sb="3" eb="4">
      <t>ドウ</t>
    </rPh>
    <rPh sb="6" eb="7">
      <t>サン</t>
    </rPh>
    <phoneticPr fontId="11"/>
  </si>
  <si>
    <t>ウ</t>
    <phoneticPr fontId="11"/>
  </si>
  <si>
    <t>社会保険料</t>
    <phoneticPr fontId="11"/>
  </si>
  <si>
    <t>後期高齢者医療保険</t>
    <rPh sb="0" eb="2">
      <t>コウキ</t>
    </rPh>
    <rPh sb="2" eb="5">
      <t>コウレイシャ</t>
    </rPh>
    <rPh sb="5" eb="7">
      <t>イリョウ</t>
    </rPh>
    <rPh sb="7" eb="9">
      <t>ホケン</t>
    </rPh>
    <phoneticPr fontId="11"/>
  </si>
  <si>
    <t>利　　　　　子</t>
    <rPh sb="0" eb="1">
      <t>リ</t>
    </rPh>
    <phoneticPr fontId="11"/>
  </si>
  <si>
    <t>エ</t>
    <phoneticPr fontId="11"/>
  </si>
  <si>
    <t>控　　　除</t>
    <rPh sb="0" eb="1">
      <t>ヒカエ</t>
    </rPh>
    <rPh sb="4" eb="5">
      <t>ジョ</t>
    </rPh>
    <phoneticPr fontId="11"/>
  </si>
  <si>
    <t>源泉徴収票のとおり</t>
    <rPh sb="0" eb="2">
      <t>ゲンセン</t>
    </rPh>
    <rPh sb="2" eb="4">
      <t>チョウシュウ</t>
    </rPh>
    <rPh sb="4" eb="5">
      <t>ヒョウ</t>
    </rPh>
    <phoneticPr fontId="11"/>
  </si>
  <si>
    <t>配　　　　　当</t>
    <phoneticPr fontId="17"/>
  </si>
  <si>
    <t>オ</t>
  </si>
  <si>
    <t>給　　　　　与</t>
    <rPh sb="0" eb="1">
      <t>キュウ</t>
    </rPh>
    <rPh sb="6" eb="7">
      <t>ヨ</t>
    </rPh>
    <phoneticPr fontId="17"/>
  </si>
  <si>
    <t>カ</t>
    <phoneticPr fontId="17"/>
  </si>
  <si>
    <t>合　　　　　計</t>
    <rPh sb="0" eb="1">
      <t>ゴウ</t>
    </rPh>
    <rPh sb="6" eb="7">
      <t>ケイ</t>
    </rPh>
    <phoneticPr fontId="11"/>
  </si>
  <si>
    <t>⑬</t>
    <phoneticPr fontId="11"/>
  </si>
  <si>
    <t>雑</t>
    <rPh sb="0" eb="1">
      <t>ザツ</t>
    </rPh>
    <phoneticPr fontId="11"/>
  </si>
  <si>
    <t>公 的 年 金 等</t>
  </si>
  <si>
    <t>キ</t>
    <phoneticPr fontId="17"/>
  </si>
  <si>
    <t>⑮</t>
    <phoneticPr fontId="11"/>
  </si>
  <si>
    <t>新生命保険料の計</t>
    <rPh sb="0" eb="1">
      <t>シン</t>
    </rPh>
    <rPh sb="1" eb="3">
      <t>セイメイ</t>
    </rPh>
    <rPh sb="3" eb="5">
      <t>ホケン</t>
    </rPh>
    <rPh sb="5" eb="6">
      <t>リョウ</t>
    </rPh>
    <rPh sb="7" eb="8">
      <t>ケイ</t>
    </rPh>
    <phoneticPr fontId="11"/>
  </si>
  <si>
    <t>旧生命保険料の計</t>
    <rPh sb="0" eb="1">
      <t>キュウ</t>
    </rPh>
    <rPh sb="1" eb="3">
      <t>セイメイ</t>
    </rPh>
    <rPh sb="3" eb="5">
      <t>ホケン</t>
    </rPh>
    <rPh sb="5" eb="6">
      <t>リョウ</t>
    </rPh>
    <rPh sb="7" eb="8">
      <t>ケイ</t>
    </rPh>
    <phoneticPr fontId="11"/>
  </si>
  <si>
    <t>業　　　　務</t>
    <rPh sb="0" eb="1">
      <t>ゴウ</t>
    </rPh>
    <rPh sb="5" eb="6">
      <t>ツトム</t>
    </rPh>
    <phoneticPr fontId="17"/>
  </si>
  <si>
    <t>ク</t>
    <phoneticPr fontId="17"/>
  </si>
  <si>
    <t>そ   の   他</t>
    <rPh sb="8" eb="9">
      <t>タ</t>
    </rPh>
    <phoneticPr fontId="17"/>
  </si>
  <si>
    <t>ケ</t>
    <phoneticPr fontId="17"/>
  </si>
  <si>
    <t>新個人年金保険料の計</t>
    <rPh sb="0" eb="1">
      <t>シン</t>
    </rPh>
    <rPh sb="1" eb="3">
      <t>コジン</t>
    </rPh>
    <rPh sb="3" eb="5">
      <t>ネンキン</t>
    </rPh>
    <rPh sb="5" eb="7">
      <t>ホケン</t>
    </rPh>
    <rPh sb="7" eb="8">
      <t>リョウ</t>
    </rPh>
    <rPh sb="9" eb="10">
      <t>ケイ</t>
    </rPh>
    <phoneticPr fontId="11"/>
  </si>
  <si>
    <t>旧個人年金保険料の計</t>
    <rPh sb="0" eb="1">
      <t>キュウ</t>
    </rPh>
    <rPh sb="1" eb="3">
      <t>コジン</t>
    </rPh>
    <rPh sb="3" eb="5">
      <t>ネンキン</t>
    </rPh>
    <rPh sb="5" eb="7">
      <t>ホケン</t>
    </rPh>
    <rPh sb="7" eb="8">
      <t>リョウ</t>
    </rPh>
    <rPh sb="9" eb="10">
      <t>ケイ</t>
    </rPh>
    <phoneticPr fontId="11"/>
  </si>
  <si>
    <t>総合譲渡</t>
  </si>
  <si>
    <t>短　　　　期</t>
    <rPh sb="0" eb="1">
      <t>タン</t>
    </rPh>
    <rPh sb="5" eb="6">
      <t>キ</t>
    </rPh>
    <phoneticPr fontId="17"/>
  </si>
  <si>
    <t>コ</t>
    <phoneticPr fontId="17"/>
  </si>
  <si>
    <t>生命保険料</t>
    <rPh sb="0" eb="2">
      <t>セイメイ</t>
    </rPh>
    <phoneticPr fontId="11"/>
  </si>
  <si>
    <t>長　　　　期</t>
    <rPh sb="0" eb="1">
      <t>チョウ</t>
    </rPh>
    <rPh sb="5" eb="6">
      <t>キ</t>
    </rPh>
    <phoneticPr fontId="17"/>
  </si>
  <si>
    <t>サ</t>
    <phoneticPr fontId="11"/>
  </si>
  <si>
    <t>介護医療保険料の計</t>
    <rPh sb="0" eb="2">
      <t>カイゴ</t>
    </rPh>
    <rPh sb="2" eb="4">
      <t>イリョウ</t>
    </rPh>
    <rPh sb="4" eb="6">
      <t>ホケン</t>
    </rPh>
    <rPh sb="6" eb="7">
      <t>リョウ</t>
    </rPh>
    <rPh sb="8" eb="9">
      <t>ケイ</t>
    </rPh>
    <phoneticPr fontId="11"/>
  </si>
  <si>
    <t>　</t>
    <phoneticPr fontId="11"/>
  </si>
  <si>
    <t>一　　　　　時</t>
    <rPh sb="0" eb="1">
      <t>イチ</t>
    </rPh>
    <rPh sb="6" eb="7">
      <t>トキ</t>
    </rPh>
    <phoneticPr fontId="17"/>
  </si>
  <si>
    <t>シ</t>
    <phoneticPr fontId="11"/>
  </si>
  <si>
    <t>⑯</t>
    <phoneticPr fontId="11"/>
  </si>
  <si>
    <t>地震保険料の計</t>
    <rPh sb="0" eb="2">
      <t>ジシン</t>
    </rPh>
    <rPh sb="2" eb="4">
      <t>ホケン</t>
    </rPh>
    <rPh sb="4" eb="5">
      <t>リョウ</t>
    </rPh>
    <rPh sb="6" eb="7">
      <t>ケイ</t>
    </rPh>
    <phoneticPr fontId="11"/>
  </si>
  <si>
    <t>旧長期損害保険料の計</t>
    <rPh sb="0" eb="1">
      <t>キュウ</t>
    </rPh>
    <rPh sb="1" eb="3">
      <t>チョウキ</t>
    </rPh>
    <rPh sb="3" eb="5">
      <t>ソンガイ</t>
    </rPh>
    <rPh sb="5" eb="7">
      <t>ホケン</t>
    </rPh>
    <rPh sb="7" eb="8">
      <t>リョウ</t>
    </rPh>
    <rPh sb="9" eb="10">
      <t>ケイ</t>
    </rPh>
    <phoneticPr fontId="11"/>
  </si>
  <si>
    <t>２　所　得　金　額</t>
    <rPh sb="2" eb="3">
      <t>トコロ</t>
    </rPh>
    <rPh sb="4" eb="5">
      <t>エ</t>
    </rPh>
    <rPh sb="6" eb="7">
      <t>キン</t>
    </rPh>
    <rPh sb="8" eb="9">
      <t>ガク</t>
    </rPh>
    <phoneticPr fontId="11"/>
  </si>
  <si>
    <t>①</t>
    <phoneticPr fontId="17"/>
  </si>
  <si>
    <t>地震保険料</t>
    <rPh sb="0" eb="2">
      <t>ジシン</t>
    </rPh>
    <rPh sb="2" eb="4">
      <t>ホケン</t>
    </rPh>
    <rPh sb="4" eb="5">
      <t>リョウ</t>
    </rPh>
    <phoneticPr fontId="17"/>
  </si>
  <si>
    <t>円</t>
    <phoneticPr fontId="11"/>
  </si>
  <si>
    <t>②</t>
    <phoneticPr fontId="17"/>
  </si>
  <si>
    <t>控　　　除</t>
    <rPh sb="0" eb="1">
      <t>ヒカエ</t>
    </rPh>
    <rPh sb="4" eb="5">
      <t>ジョ</t>
    </rPh>
    <phoneticPr fontId="17"/>
  </si>
  <si>
    <t>⑰～⑲</t>
    <phoneticPr fontId="11"/>
  </si>
  <si>
    <t>⑰</t>
    <phoneticPr fontId="17"/>
  </si>
  <si>
    <t>寡婦控除</t>
    <phoneticPr fontId="17"/>
  </si>
  <si>
    <t>⑱</t>
    <phoneticPr fontId="17"/>
  </si>
  <si>
    <t xml:space="preserve">⑲ </t>
    <phoneticPr fontId="17"/>
  </si>
  <si>
    <t>勤労学生控除</t>
    <phoneticPr fontId="17"/>
  </si>
  <si>
    <t>③</t>
    <phoneticPr fontId="17"/>
  </si>
  <si>
    <t>寡婦､</t>
    <phoneticPr fontId="11"/>
  </si>
  <si>
    <t>死別</t>
    <phoneticPr fontId="17"/>
  </si>
  <si>
    <t>□</t>
    <phoneticPr fontId="17"/>
  </si>
  <si>
    <t>生死不明</t>
    <phoneticPr fontId="17"/>
  </si>
  <si>
    <t>ひとり親</t>
    <rPh sb="3" eb="4">
      <t>オヤ</t>
    </rPh>
    <phoneticPr fontId="17"/>
  </si>
  <si>
    <t>（学校名）</t>
    <phoneticPr fontId="17"/>
  </si>
  <si>
    <t>ひとり親控除,</t>
    <rPh sb="3" eb="4">
      <t>オヤ</t>
    </rPh>
    <rPh sb="4" eb="6">
      <t>コウジョ</t>
    </rPh>
    <phoneticPr fontId="11"/>
  </si>
  <si>
    <t>④</t>
    <phoneticPr fontId="17"/>
  </si>
  <si>
    <t>離婚</t>
    <phoneticPr fontId="17"/>
  </si>
  <si>
    <t>未帰還</t>
    <phoneticPr fontId="17"/>
  </si>
  <si>
    <t>控　除</t>
    <rPh sb="0" eb="1">
      <t>ヒカエ</t>
    </rPh>
    <rPh sb="2" eb="3">
      <t>ジョ</t>
    </rPh>
    <phoneticPr fontId="17"/>
  </si>
  <si>
    <t>勤労学生控除</t>
    <phoneticPr fontId="11"/>
  </si>
  <si>
    <t>⑤</t>
    <phoneticPr fontId="17"/>
  </si>
  <si>
    <t>⑳</t>
    <phoneticPr fontId="11"/>
  </si>
  <si>
    <t>フリ</t>
    <phoneticPr fontId="17"/>
  </si>
  <si>
    <t>障害の程度</t>
    <rPh sb="0" eb="2">
      <t>ショウガイ</t>
    </rPh>
    <rPh sb="3" eb="5">
      <t>テイド</t>
    </rPh>
    <phoneticPr fontId="11"/>
  </si>
  <si>
    <t>同居</t>
    <phoneticPr fontId="17"/>
  </si>
  <si>
    <t>ガナ</t>
    <phoneticPr fontId="17"/>
  </si>
  <si>
    <t>⑥</t>
    <phoneticPr fontId="17"/>
  </si>
  <si>
    <t>氏名</t>
    <rPh sb="0" eb="1">
      <t>シ</t>
    </rPh>
    <rPh sb="1" eb="2">
      <t>メイ</t>
    </rPh>
    <phoneticPr fontId="11"/>
  </si>
  <si>
    <t>別居</t>
    <phoneticPr fontId="17"/>
  </si>
  <si>
    <t>障害者</t>
    <phoneticPr fontId="11"/>
  </si>
  <si>
    <t>雑</t>
    <rPh sb="0" eb="1">
      <t>ザツ</t>
    </rPh>
    <phoneticPr fontId="17"/>
  </si>
  <si>
    <t>公 的 年 金 等</t>
    <rPh sb="0" eb="1">
      <t>コウ</t>
    </rPh>
    <rPh sb="2" eb="3">
      <t>マト</t>
    </rPh>
    <rPh sb="4" eb="5">
      <t>ネン</t>
    </rPh>
    <rPh sb="6" eb="7">
      <t>カネ</t>
    </rPh>
    <rPh sb="8" eb="9">
      <t>トウ</t>
    </rPh>
    <phoneticPr fontId="17"/>
  </si>
  <si>
    <t>⑦</t>
    <phoneticPr fontId="17"/>
  </si>
  <si>
    <t>⑧</t>
    <phoneticPr fontId="17"/>
  </si>
  <si>
    <t>控　 除</t>
    <phoneticPr fontId="11"/>
  </si>
  <si>
    <t>⑨</t>
    <phoneticPr fontId="17"/>
  </si>
  <si>
    <t>合計（⑦＋⑧＋⑨）</t>
    <rPh sb="0" eb="2">
      <t>ゴウケイ</t>
    </rPh>
    <phoneticPr fontId="17"/>
  </si>
  <si>
    <t>⑩</t>
    <phoneticPr fontId="17"/>
  </si>
  <si>
    <t>総合譲渡・一時</t>
  </si>
  <si>
    <t>⑪</t>
    <phoneticPr fontId="17"/>
  </si>
  <si>
    <t>㉑～㉒</t>
    <phoneticPr fontId="11"/>
  </si>
  <si>
    <t>配偶者</t>
    <rPh sb="0" eb="3">
      <t>ハイグウシャ</t>
    </rPh>
    <phoneticPr fontId="11"/>
  </si>
  <si>
    <t>ﾌﾘｶﾞﾅ</t>
    <phoneticPr fontId="11"/>
  </si>
  <si>
    <t>生年月日</t>
    <rPh sb="0" eb="2">
      <t>セイネン</t>
    </rPh>
    <rPh sb="2" eb="4">
      <t>ガッピ</t>
    </rPh>
    <phoneticPr fontId="11"/>
  </si>
  <si>
    <t>配偶者控除、</t>
    <phoneticPr fontId="11"/>
  </si>
  <si>
    <t>⑫</t>
    <phoneticPr fontId="17"/>
  </si>
  <si>
    <t>配偶者の</t>
    <rPh sb="0" eb="3">
      <t>ハイグウシャ</t>
    </rPh>
    <phoneticPr fontId="11"/>
  </si>
  <si>
    <t>円</t>
    <rPh sb="0" eb="1">
      <t>エン</t>
    </rPh>
    <phoneticPr fontId="11"/>
  </si>
  <si>
    <t>配偶者特別控除、</t>
    <rPh sb="6" eb="7">
      <t>ジョ</t>
    </rPh>
    <phoneticPr fontId="11"/>
  </si>
  <si>
    <t>合計所得金額</t>
    <phoneticPr fontId="11"/>
  </si>
  <si>
    <t>４所得から差し引かれる金額</t>
    <rPh sb="1" eb="3">
      <t>ショトク</t>
    </rPh>
    <rPh sb="5" eb="6">
      <t>サ</t>
    </rPh>
    <rPh sb="7" eb="8">
      <t>ヒ</t>
    </rPh>
    <rPh sb="11" eb="13">
      <t>キンガク</t>
    </rPh>
    <phoneticPr fontId="11"/>
  </si>
  <si>
    <t>社会保険料控除</t>
    <rPh sb="0" eb="2">
      <t>シャカイ</t>
    </rPh>
    <rPh sb="2" eb="5">
      <t>ホケンリョウ</t>
    </rPh>
    <rPh sb="5" eb="7">
      <t>コウジョ</t>
    </rPh>
    <phoneticPr fontId="17"/>
  </si>
  <si>
    <t>⑬</t>
    <phoneticPr fontId="17"/>
  </si>
  <si>
    <t>同一生計配偶者（控除</t>
    <rPh sb="0" eb="2">
      <t>ドウイツ</t>
    </rPh>
    <rPh sb="2" eb="4">
      <t>セイケイ</t>
    </rPh>
    <rPh sb="4" eb="7">
      <t>ハイグウシャ</t>
    </rPh>
    <rPh sb="8" eb="10">
      <t>コウジョ</t>
    </rPh>
    <phoneticPr fontId="11"/>
  </si>
  <si>
    <t>同一生計
配偶者</t>
    <phoneticPr fontId="11"/>
  </si>
  <si>
    <t>対象配偶者を除く。）</t>
    <phoneticPr fontId="17"/>
  </si>
  <si>
    <t>小 規 模 企 業</t>
    <phoneticPr fontId="11"/>
  </si>
  <si>
    <t>⑭</t>
    <phoneticPr fontId="17"/>
  </si>
  <si>
    <t>ﾌﾘｶﾞﾅ</t>
  </si>
  <si>
    <t>同居･
別居の
区分</t>
    <rPh sb="0" eb="2">
      <t>ドウキョ</t>
    </rPh>
    <rPh sb="4" eb="6">
      <t>ベッキョ</t>
    </rPh>
    <rPh sb="8" eb="10">
      <t>クブン</t>
    </rPh>
    <phoneticPr fontId="11"/>
  </si>
  <si>
    <t>続柄</t>
    <rPh sb="0" eb="2">
      <t>ツヅキガラ</t>
    </rPh>
    <phoneticPr fontId="11"/>
  </si>
  <si>
    <t>共済等掛金控除</t>
    <phoneticPr fontId="11"/>
  </si>
  <si>
    <t>生命保険料控除</t>
    <phoneticPr fontId="11"/>
  </si>
  <si>
    <t>⑮</t>
    <phoneticPr fontId="17"/>
  </si>
  <si>
    <t>地震保険料控除</t>
    <phoneticPr fontId="11"/>
  </si>
  <si>
    <t>⑯</t>
    <phoneticPr fontId="17"/>
  </si>
  <si>
    <t>控除額</t>
    <rPh sb="0" eb="2">
      <t>コウジョ</t>
    </rPh>
    <rPh sb="2" eb="3">
      <t>ガク</t>
    </rPh>
    <phoneticPr fontId="11"/>
  </si>
  <si>
    <t>万円</t>
    <phoneticPr fontId="11"/>
  </si>
  <si>
    <t>㉓</t>
    <phoneticPr fontId="17"/>
  </si>
  <si>
    <t>寡婦、ひとり親控除</t>
    <rPh sb="6" eb="7">
      <t>オヤ</t>
    </rPh>
    <phoneticPr fontId="11"/>
  </si>
  <si>
    <t>⑰～</t>
    <phoneticPr fontId="17"/>
  </si>
  <si>
    <t>勤 労 学 生 、</t>
    <phoneticPr fontId="11"/>
  </si>
  <si>
    <t>⑲～</t>
    <phoneticPr fontId="11"/>
  </si>
  <si>
    <t>障 害 者 控 除</t>
    <phoneticPr fontId="11"/>
  </si>
  <si>
    <t>⑳</t>
    <phoneticPr fontId="17"/>
  </si>
  <si>
    <t>扶養控除</t>
    <rPh sb="0" eb="2">
      <t>フヨウ</t>
    </rPh>
    <rPh sb="2" eb="4">
      <t>コウジョ</t>
    </rPh>
    <phoneticPr fontId="11"/>
  </si>
  <si>
    <t>配偶者（特別）控除</t>
    <phoneticPr fontId="17"/>
  </si>
  <si>
    <t>㉑～</t>
    <phoneticPr fontId="17"/>
  </si>
  <si>
    <t>㉒</t>
    <phoneticPr fontId="17"/>
  </si>
  <si>
    <t>扶　養　控　除</t>
    <rPh sb="0" eb="1">
      <t>フ</t>
    </rPh>
    <rPh sb="2" eb="3">
      <t>ヨウ</t>
    </rPh>
    <rPh sb="4" eb="5">
      <t>ヒカエ</t>
    </rPh>
    <rPh sb="6" eb="7">
      <t>ジョ</t>
    </rPh>
    <phoneticPr fontId="11"/>
  </si>
  <si>
    <t>基　礎　控　除</t>
    <rPh sb="0" eb="1">
      <t>モト</t>
    </rPh>
    <rPh sb="2" eb="3">
      <t>イシズエ</t>
    </rPh>
    <rPh sb="4" eb="5">
      <t>ヒカエ</t>
    </rPh>
    <rPh sb="6" eb="7">
      <t>ジョ</t>
    </rPh>
    <phoneticPr fontId="11"/>
  </si>
  <si>
    <t>㉔</t>
    <phoneticPr fontId="17"/>
  </si>
  <si>
    <t>⑬から㉔までの計</t>
    <rPh sb="7" eb="8">
      <t>ケイ</t>
    </rPh>
    <phoneticPr fontId="17"/>
  </si>
  <si>
    <t>㉕</t>
    <phoneticPr fontId="17"/>
  </si>
  <si>
    <t>雑　損　控　除</t>
    <rPh sb="0" eb="1">
      <t>ザツ</t>
    </rPh>
    <rPh sb="2" eb="3">
      <t>ソン</t>
    </rPh>
    <rPh sb="4" eb="5">
      <t>ヒカエ</t>
    </rPh>
    <rPh sb="6" eb="7">
      <t>ジョ</t>
    </rPh>
    <phoneticPr fontId="11"/>
  </si>
  <si>
    <t>㉖</t>
    <phoneticPr fontId="17"/>
  </si>
  <si>
    <t>医療費控除</t>
    <rPh sb="0" eb="5">
      <t>イリョウヒコウジョ</t>
    </rPh>
    <phoneticPr fontId="17"/>
  </si>
  <si>
    <t>区分</t>
    <rPh sb="0" eb="2">
      <t>クブン</t>
    </rPh>
    <phoneticPr fontId="17"/>
  </si>
  <si>
    <t>㉗</t>
    <phoneticPr fontId="17"/>
  </si>
  <si>
    <t>万円</t>
    <phoneticPr fontId="11"/>
  </si>
  <si>
    <t>㉘</t>
    <phoneticPr fontId="17"/>
  </si>
  <si>
    <t>16歳未満の扶養親族
（控除対象外）</t>
    <rPh sb="2" eb="3">
      <t>サイ</t>
    </rPh>
    <rPh sb="3" eb="5">
      <t>ミマン</t>
    </rPh>
    <rPh sb="6" eb="8">
      <t>フヨウ</t>
    </rPh>
    <rPh sb="8" eb="10">
      <t>シンゾク</t>
    </rPh>
    <rPh sb="12" eb="14">
      <t>コウジョ</t>
    </rPh>
    <rPh sb="14" eb="17">
      <t>タイショウガイ</t>
    </rPh>
    <phoneticPr fontId="11"/>
  </si>
  <si>
    <t>※</t>
    <phoneticPr fontId="11"/>
  </si>
  <si>
    <t>地方税法附則第4条の4(医療費控除の特例)の適用を選択する場合には、「医療費控除」欄の「区分」の□に「1」と記入してください。</t>
    <phoneticPr fontId="17"/>
  </si>
  <si>
    <t>別居の扶養親族等がいる場合には、裏面「12」に氏名、個人番号及び住所を記入してください。</t>
    <rPh sb="0" eb="2">
      <t>ベッキョ</t>
    </rPh>
    <rPh sb="3" eb="5">
      <t>フヨウ</t>
    </rPh>
    <rPh sb="5" eb="7">
      <t>シンゾク</t>
    </rPh>
    <rPh sb="7" eb="8">
      <t>トウ</t>
    </rPh>
    <rPh sb="11" eb="13">
      <t>バアイ</t>
    </rPh>
    <rPh sb="16" eb="18">
      <t>リメン</t>
    </rPh>
    <rPh sb="23" eb="25">
      <t>シメイ</t>
    </rPh>
    <rPh sb="26" eb="28">
      <t>コジン</t>
    </rPh>
    <rPh sb="28" eb="30">
      <t>バンゴウ</t>
    </rPh>
    <rPh sb="30" eb="31">
      <t>オヨ</t>
    </rPh>
    <rPh sb="32" eb="34">
      <t>ジュウショ</t>
    </rPh>
    <rPh sb="35" eb="37">
      <t>キニュウ</t>
    </rPh>
    <phoneticPr fontId="11"/>
  </si>
  <si>
    <t>扶養控除
額の合計</t>
    <rPh sb="0" eb="2">
      <t>フヨウ</t>
    </rPh>
    <rPh sb="2" eb="4">
      <t>コウジョ</t>
    </rPh>
    <rPh sb="5" eb="6">
      <t>ガク</t>
    </rPh>
    <rPh sb="7" eb="9">
      <t>ゴウケイ</t>
    </rPh>
    <phoneticPr fontId="17"/>
  </si>
  <si>
    <t>市民税課使用欄</t>
    <rPh sb="0" eb="3">
      <t>シミンゼイ</t>
    </rPh>
    <rPh sb="3" eb="4">
      <t>カ</t>
    </rPh>
    <rPh sb="4" eb="6">
      <t>シヨウ</t>
    </rPh>
    <rPh sb="6" eb="7">
      <t>ラン</t>
    </rPh>
    <phoneticPr fontId="11"/>
  </si>
  <si>
    <t>本人該当</t>
    <rPh sb="0" eb="2">
      <t>ホンニン</t>
    </rPh>
    <rPh sb="2" eb="4">
      <t>ガイトウ</t>
    </rPh>
    <phoneticPr fontId="11"/>
  </si>
  <si>
    <t>控配</t>
    <rPh sb="0" eb="1">
      <t>ヒカエ</t>
    </rPh>
    <rPh sb="1" eb="2">
      <t>クバ</t>
    </rPh>
    <phoneticPr fontId="11"/>
  </si>
  <si>
    <t>青色</t>
    <rPh sb="0" eb="2">
      <t>アオイロ</t>
    </rPh>
    <phoneticPr fontId="17"/>
  </si>
  <si>
    <t>損害の原因</t>
  </si>
  <si>
    <t>損害年月日</t>
  </si>
  <si>
    <t>損害を受けた資産の種類</t>
    <rPh sb="0" eb="2">
      <t>ソンガイ</t>
    </rPh>
    <rPh sb="3" eb="4">
      <t>ウ</t>
    </rPh>
    <rPh sb="6" eb="8">
      <t>シサン</t>
    </rPh>
    <rPh sb="9" eb="11">
      <t>シュルイ</t>
    </rPh>
    <phoneticPr fontId="11"/>
  </si>
  <si>
    <t>寡婦</t>
    <rPh sb="0" eb="2">
      <t>カフ</t>
    </rPh>
    <phoneticPr fontId="11"/>
  </si>
  <si>
    <t>ひとり親</t>
    <rPh sb="3" eb="4">
      <t>オヤ</t>
    </rPh>
    <phoneticPr fontId="11"/>
  </si>
  <si>
    <t>未成年</t>
    <rPh sb="0" eb="3">
      <t>ミセイネン</t>
    </rPh>
    <phoneticPr fontId="11"/>
  </si>
  <si>
    <t>勤学</t>
    <rPh sb="0" eb="1">
      <t>ツトム</t>
    </rPh>
    <rPh sb="1" eb="2">
      <t>ガク</t>
    </rPh>
    <phoneticPr fontId="11"/>
  </si>
  <si>
    <t>特障</t>
    <rPh sb="0" eb="1">
      <t>トク</t>
    </rPh>
    <rPh sb="1" eb="2">
      <t>サワ</t>
    </rPh>
    <phoneticPr fontId="11"/>
  </si>
  <si>
    <t>普障</t>
    <rPh sb="0" eb="1">
      <t>ススム</t>
    </rPh>
    <rPh sb="1" eb="2">
      <t>サワ</t>
    </rPh>
    <phoneticPr fontId="11"/>
  </si>
  <si>
    <t>均のみ</t>
    <rPh sb="0" eb="1">
      <t>タモツ</t>
    </rPh>
    <phoneticPr fontId="11"/>
  </si>
  <si>
    <t>一般</t>
    <rPh sb="0" eb="2">
      <t>イッパン</t>
    </rPh>
    <phoneticPr fontId="17"/>
  </si>
  <si>
    <t>老人</t>
    <rPh sb="0" eb="2">
      <t>ロウジン</t>
    </rPh>
    <phoneticPr fontId="17"/>
  </si>
  <si>
    <t>雑損控除</t>
    <phoneticPr fontId="11"/>
  </si>
  <si>
    <t>損害金額</t>
    <rPh sb="0" eb="2">
      <t>ソンガイ</t>
    </rPh>
    <rPh sb="2" eb="4">
      <t>キンガク</t>
    </rPh>
    <phoneticPr fontId="11"/>
  </si>
  <si>
    <t>保険金などで補てんされる金額</t>
    <rPh sb="0" eb="3">
      <t>ホケンキン</t>
    </rPh>
    <rPh sb="6" eb="7">
      <t>ホ</t>
    </rPh>
    <rPh sb="12" eb="14">
      <t>キンガク</t>
    </rPh>
    <phoneticPr fontId="11"/>
  </si>
  <si>
    <t>差引損失額のうち災害関連支出の金額</t>
    <rPh sb="0" eb="2">
      <t>サシヒキ</t>
    </rPh>
    <rPh sb="2" eb="4">
      <t>ソンシツ</t>
    </rPh>
    <rPh sb="4" eb="5">
      <t>ガク</t>
    </rPh>
    <rPh sb="8" eb="10">
      <t>サイガイ</t>
    </rPh>
    <rPh sb="10" eb="12">
      <t>カンレン</t>
    </rPh>
    <rPh sb="12" eb="14">
      <t>シシュツ</t>
    </rPh>
    <rPh sb="15" eb="17">
      <t>キンガク</t>
    </rPh>
    <phoneticPr fontId="11"/>
  </si>
  <si>
    <t>扶養親族</t>
    <rPh sb="0" eb="2">
      <t>フヨウ</t>
    </rPh>
    <rPh sb="2" eb="4">
      <t>シンゾク</t>
    </rPh>
    <phoneticPr fontId="11"/>
  </si>
  <si>
    <t>障害者(本人を除く)</t>
    <rPh sb="0" eb="3">
      <t>ショウガイシャ</t>
    </rPh>
    <rPh sb="4" eb="6">
      <t>ホンニン</t>
    </rPh>
    <rPh sb="7" eb="8">
      <t>ノゾ</t>
    </rPh>
    <phoneticPr fontId="11"/>
  </si>
  <si>
    <t>16歳未満の
扶養親族</t>
    <rPh sb="2" eb="3">
      <t>サイ</t>
    </rPh>
    <rPh sb="3" eb="5">
      <t>ミマン</t>
    </rPh>
    <rPh sb="7" eb="9">
      <t>フヨウ</t>
    </rPh>
    <rPh sb="9" eb="11">
      <t>シンゾク</t>
    </rPh>
    <phoneticPr fontId="11"/>
  </si>
  <si>
    <t>円</t>
    <phoneticPr fontId="11"/>
  </si>
  <si>
    <t>特定</t>
    <rPh sb="0" eb="2">
      <t>トクテイ</t>
    </rPh>
    <phoneticPr fontId="11"/>
  </si>
  <si>
    <t>(内)同･老</t>
    <rPh sb="5" eb="6">
      <t>ロウ</t>
    </rPh>
    <phoneticPr fontId="11"/>
  </si>
  <si>
    <t>老人</t>
    <rPh sb="0" eb="2">
      <t>ロウジン</t>
    </rPh>
    <phoneticPr fontId="11"/>
  </si>
  <si>
    <t>一般</t>
    <rPh sb="0" eb="2">
      <t>イッパン</t>
    </rPh>
    <phoneticPr fontId="11"/>
  </si>
  <si>
    <t>(内)同･特</t>
    <rPh sb="1" eb="2">
      <t>ウチ</t>
    </rPh>
    <rPh sb="3" eb="4">
      <t>ドウ</t>
    </rPh>
    <rPh sb="5" eb="6">
      <t>トク</t>
    </rPh>
    <phoneticPr fontId="11"/>
  </si>
  <si>
    <t>特別</t>
    <rPh sb="0" eb="2">
      <t>トクベツ</t>
    </rPh>
    <phoneticPr fontId="11"/>
  </si>
  <si>
    <t>普通</t>
    <rPh sb="0" eb="2">
      <t>フツウ</t>
    </rPh>
    <phoneticPr fontId="11"/>
  </si>
  <si>
    <t>㉗</t>
    <phoneticPr fontId="17"/>
  </si>
  <si>
    <t>支払った医療費等</t>
    <phoneticPr fontId="11"/>
  </si>
  <si>
    <t>保険金などで補てんされる金額</t>
    <rPh sb="0" eb="3">
      <t>ホケンキン</t>
    </rPh>
    <phoneticPr fontId="11"/>
  </si>
  <si>
    <t>医療費控除</t>
    <phoneticPr fontId="11"/>
  </si>
  <si>
    <t>円</t>
    <phoneticPr fontId="17"/>
  </si>
  <si>
    <t>円</t>
    <rPh sb="0" eb="1">
      <t>エン</t>
    </rPh>
    <phoneticPr fontId="17"/>
  </si>
  <si>
    <t>６　給与所得の内訳</t>
    <rPh sb="2" eb="4">
      <t>キュウヨ</t>
    </rPh>
    <rPh sb="4" eb="6">
      <t>ショトク</t>
    </rPh>
    <rPh sb="7" eb="9">
      <t>ウチワケ</t>
    </rPh>
    <phoneticPr fontId="11"/>
  </si>
  <si>
    <t>７　事業・不動産所得に関する事項</t>
    <rPh sb="2" eb="4">
      <t>ジギョウ</t>
    </rPh>
    <rPh sb="5" eb="8">
      <t>フドウサン</t>
    </rPh>
    <rPh sb="8" eb="10">
      <t>ショトク</t>
    </rPh>
    <rPh sb="11" eb="12">
      <t>カン</t>
    </rPh>
    <rPh sb="14" eb="16">
      <t>ジコウ</t>
    </rPh>
    <phoneticPr fontId="11"/>
  </si>
  <si>
    <t>日給などの給与所得のある方で、源泉徴収票のない方は記入してください。</t>
    <rPh sb="0" eb="2">
      <t>ニッキュウ</t>
    </rPh>
    <rPh sb="5" eb="7">
      <t>キュウヨ</t>
    </rPh>
    <rPh sb="7" eb="9">
      <t>ショトク</t>
    </rPh>
    <rPh sb="12" eb="13">
      <t>カタ</t>
    </rPh>
    <rPh sb="15" eb="17">
      <t>ゲンセン</t>
    </rPh>
    <rPh sb="17" eb="19">
      <t>チョウシュウ</t>
    </rPh>
    <rPh sb="19" eb="20">
      <t>ヒョウ</t>
    </rPh>
    <rPh sb="23" eb="24">
      <t>カタ</t>
    </rPh>
    <rPh sb="25" eb="27">
      <t>キニュウ</t>
    </rPh>
    <phoneticPr fontId="11"/>
  </si>
  <si>
    <t>所得の種類</t>
    <rPh sb="0" eb="2">
      <t>ショトク</t>
    </rPh>
    <rPh sb="3" eb="5">
      <t>シュルイ</t>
    </rPh>
    <phoneticPr fontId="11"/>
  </si>
  <si>
    <t>所得の生ずる場所</t>
    <rPh sb="0" eb="2">
      <t>ショトク</t>
    </rPh>
    <rPh sb="3" eb="4">
      <t>ショウ</t>
    </rPh>
    <rPh sb="6" eb="8">
      <t>バショ</t>
    </rPh>
    <phoneticPr fontId="11"/>
  </si>
  <si>
    <t>収入金額</t>
    <rPh sb="0" eb="2">
      <t>シュウニュウ</t>
    </rPh>
    <rPh sb="2" eb="4">
      <t>キンガク</t>
    </rPh>
    <phoneticPr fontId="11"/>
  </si>
  <si>
    <t>必要経費</t>
    <rPh sb="0" eb="2">
      <t>ヒツヨウ</t>
    </rPh>
    <rPh sb="2" eb="4">
      <t>ケイヒ</t>
    </rPh>
    <phoneticPr fontId="11"/>
  </si>
  <si>
    <t>青色申告特別控除</t>
    <rPh sb="0" eb="2">
      <t>アオイロ</t>
    </rPh>
    <rPh sb="2" eb="4">
      <t>シンコク</t>
    </rPh>
    <rPh sb="4" eb="6">
      <t>トクベツ</t>
    </rPh>
    <rPh sb="6" eb="8">
      <t>コウジョ</t>
    </rPh>
    <phoneticPr fontId="17"/>
  </si>
  <si>
    <r>
      <rPr>
        <sz val="6"/>
        <rFont val="ＭＳ ゴシック"/>
        <family val="3"/>
        <charset val="128"/>
      </rPr>
      <t>所得金額　</t>
    </r>
    <r>
      <rPr>
        <sz val="5"/>
        <rFont val="ＭＳ ゴシック"/>
        <family val="3"/>
        <charset val="128"/>
      </rPr>
      <t>（収入金額－必要経費－青色申告特別控除）</t>
    </r>
    <rPh sb="0" eb="2">
      <t>ショトク</t>
    </rPh>
    <rPh sb="2" eb="4">
      <t>キンガク</t>
    </rPh>
    <rPh sb="6" eb="8">
      <t>シュウニュウ</t>
    </rPh>
    <rPh sb="8" eb="10">
      <t>キンガク</t>
    </rPh>
    <rPh sb="11" eb="13">
      <t>ヒツヨウ</t>
    </rPh>
    <rPh sb="13" eb="15">
      <t>ケイヒ</t>
    </rPh>
    <rPh sb="16" eb="18">
      <t>アオイロ</t>
    </rPh>
    <rPh sb="18" eb="20">
      <t>シンコク</t>
    </rPh>
    <rPh sb="20" eb="22">
      <t>トクベツ</t>
    </rPh>
    <rPh sb="22" eb="24">
      <t>コウジョ</t>
    </rPh>
    <phoneticPr fontId="17"/>
  </si>
  <si>
    <t>日　給</t>
    <phoneticPr fontId="17"/>
  </si>
  <si>
    <t>勤務
日数</t>
    <rPh sb="0" eb="2">
      <t>キンム</t>
    </rPh>
    <rPh sb="3" eb="5">
      <t>ニッスウ</t>
    </rPh>
    <phoneticPr fontId="17"/>
  </si>
  <si>
    <t>月　収</t>
    <phoneticPr fontId="17"/>
  </si>
  <si>
    <t>８　配当所得に関する事項</t>
    <rPh sb="2" eb="4">
      <t>ハイトウ</t>
    </rPh>
    <rPh sb="4" eb="6">
      <t>ショトク</t>
    </rPh>
    <rPh sb="7" eb="8">
      <t>カン</t>
    </rPh>
    <rPh sb="10" eb="12">
      <t>ジコウ</t>
    </rPh>
    <phoneticPr fontId="11"/>
  </si>
  <si>
    <t>配当所得
の種類</t>
    <rPh sb="0" eb="2">
      <t>ハイトウ</t>
    </rPh>
    <rPh sb="2" eb="4">
      <t>ショトク</t>
    </rPh>
    <rPh sb="6" eb="8">
      <t>シュルイ</t>
    </rPh>
    <phoneticPr fontId="11"/>
  </si>
  <si>
    <t>支払確定年月</t>
    <rPh sb="0" eb="2">
      <t>シハライ</t>
    </rPh>
    <rPh sb="2" eb="4">
      <t>カクテイ</t>
    </rPh>
    <rPh sb="4" eb="6">
      <t>ネンゲツ</t>
    </rPh>
    <phoneticPr fontId="11"/>
  </si>
  <si>
    <r>
      <rPr>
        <sz val="8"/>
        <rFont val="ＭＳ ゴシック"/>
        <family val="3"/>
        <charset val="128"/>
      </rPr>
      <t>所得金額</t>
    </r>
    <r>
      <rPr>
        <sz val="6"/>
        <rFont val="ＭＳ ゴシック"/>
        <family val="3"/>
        <charset val="128"/>
      </rPr>
      <t xml:space="preserve">
</t>
    </r>
    <r>
      <rPr>
        <sz val="5"/>
        <rFont val="ＭＳ ゴシック"/>
        <family val="3"/>
        <charset val="128"/>
      </rPr>
      <t>（収入金額－必要経費）</t>
    </r>
    <rPh sb="0" eb="2">
      <t>ショトク</t>
    </rPh>
    <rPh sb="2" eb="4">
      <t>キンガク</t>
    </rPh>
    <rPh sb="6" eb="8">
      <t>シュウニュウ</t>
    </rPh>
    <rPh sb="8" eb="10">
      <t>キンガク</t>
    </rPh>
    <rPh sb="11" eb="13">
      <t>ヒツヨウ</t>
    </rPh>
    <rPh sb="13" eb="15">
      <t>ケイヒ</t>
    </rPh>
    <phoneticPr fontId="17"/>
  </si>
  <si>
    <t>国外株式等に係る外国所得税額</t>
    <rPh sb="0" eb="2">
      <t>コクガイ</t>
    </rPh>
    <rPh sb="2" eb="4">
      <t>カブシキ</t>
    </rPh>
    <rPh sb="4" eb="5">
      <t>トウ</t>
    </rPh>
    <rPh sb="6" eb="7">
      <t>カカ</t>
    </rPh>
    <phoneticPr fontId="11"/>
  </si>
  <si>
    <t>●　上場株式等の配当等所得・譲渡所得の課税方式の選択に関する事項</t>
    <rPh sb="19" eb="21">
      <t>カゼイ</t>
    </rPh>
    <rPh sb="21" eb="23">
      <t>ホウシキ</t>
    </rPh>
    <rPh sb="24" eb="26">
      <t>センタク</t>
    </rPh>
    <rPh sb="27" eb="28">
      <t>カン</t>
    </rPh>
    <rPh sb="30" eb="32">
      <t>ジコウ</t>
    </rPh>
    <phoneticPr fontId="11"/>
  </si>
  <si>
    <t xml:space="preserve">上場株式等の配当等所得・譲渡所得について、所得税と異なる課税方式を選択する場合は、□に「✔」を記入し、
</t>
    <rPh sb="0" eb="2">
      <t>ジョウジョウ</t>
    </rPh>
    <rPh sb="2" eb="4">
      <t>カブシキ</t>
    </rPh>
    <rPh sb="4" eb="5">
      <t>トウ</t>
    </rPh>
    <rPh sb="6" eb="8">
      <t>ハイトウ</t>
    </rPh>
    <rPh sb="8" eb="9">
      <t>トウ</t>
    </rPh>
    <rPh sb="9" eb="11">
      <t>ショトク</t>
    </rPh>
    <rPh sb="12" eb="14">
      <t>ジョウト</t>
    </rPh>
    <rPh sb="14" eb="16">
      <t>ショトク</t>
    </rPh>
    <rPh sb="21" eb="24">
      <t>ショトクゼイ</t>
    </rPh>
    <rPh sb="25" eb="26">
      <t>コト</t>
    </rPh>
    <rPh sb="28" eb="30">
      <t>カゼイ</t>
    </rPh>
    <rPh sb="30" eb="32">
      <t>ホウシキ</t>
    </rPh>
    <rPh sb="33" eb="35">
      <t>センタク</t>
    </rPh>
    <rPh sb="37" eb="39">
      <t>バアイ</t>
    </rPh>
    <rPh sb="47" eb="49">
      <t>キニュウ</t>
    </rPh>
    <phoneticPr fontId="17"/>
  </si>
  <si>
    <t xml:space="preserve"> 　所得税と異なる課税方式を選択します。</t>
    <phoneticPr fontId="17"/>
  </si>
  <si>
    <t>賞与等</t>
    <rPh sb="0" eb="1">
      <t>ショウ</t>
    </rPh>
    <rPh sb="1" eb="2">
      <t>クミ</t>
    </rPh>
    <rPh sb="2" eb="3">
      <t>トウ</t>
    </rPh>
    <phoneticPr fontId="11"/>
  </si>
  <si>
    <t>９　雑所得（公的年金等以外）に関する事項</t>
    <rPh sb="2" eb="3">
      <t>ザツ</t>
    </rPh>
    <rPh sb="3" eb="5">
      <t>ショトク</t>
    </rPh>
    <rPh sb="6" eb="8">
      <t>コウテキ</t>
    </rPh>
    <rPh sb="8" eb="10">
      <t>ネンキン</t>
    </rPh>
    <rPh sb="10" eb="11">
      <t>トウ</t>
    </rPh>
    <rPh sb="11" eb="13">
      <t>イガイ</t>
    </rPh>
    <rPh sb="15" eb="16">
      <t>カン</t>
    </rPh>
    <rPh sb="18" eb="20">
      <t>ジコウ</t>
    </rPh>
    <phoneticPr fontId="11"/>
  </si>
  <si>
    <t>合　計</t>
    <rPh sb="0" eb="1">
      <t>ゴウ</t>
    </rPh>
    <rPh sb="2" eb="3">
      <t>ケイ</t>
    </rPh>
    <phoneticPr fontId="11"/>
  </si>
  <si>
    <t>種目</t>
    <rPh sb="0" eb="1">
      <t>タネ</t>
    </rPh>
    <rPh sb="1" eb="2">
      <t>メ</t>
    </rPh>
    <phoneticPr fontId="11"/>
  </si>
  <si>
    <t>収入金額</t>
    <rPh sb="0" eb="1">
      <t>オサム</t>
    </rPh>
    <rPh sb="1" eb="2">
      <t>イ</t>
    </rPh>
    <rPh sb="2" eb="3">
      <t>カネ</t>
    </rPh>
    <rPh sb="3" eb="4">
      <t>ガク</t>
    </rPh>
    <phoneticPr fontId="11"/>
  </si>
  <si>
    <t>必要経費</t>
    <phoneticPr fontId="17"/>
  </si>
  <si>
    <t>勤務先所在地</t>
    <rPh sb="0" eb="3">
      <t>キンムサキ</t>
    </rPh>
    <rPh sb="3" eb="6">
      <t>ショザイチ</t>
    </rPh>
    <phoneticPr fontId="11"/>
  </si>
  <si>
    <t>勤務先名</t>
    <rPh sb="0" eb="1">
      <t>ツトム</t>
    </rPh>
    <rPh sb="1" eb="2">
      <t>ツトム</t>
    </rPh>
    <rPh sb="2" eb="3">
      <t>サキ</t>
    </rPh>
    <rPh sb="3" eb="4">
      <t>メイ</t>
    </rPh>
    <phoneticPr fontId="11"/>
  </si>
  <si>
    <t>電話番号</t>
    <rPh sb="0" eb="1">
      <t>デン</t>
    </rPh>
    <rPh sb="1" eb="2">
      <t>ハナシ</t>
    </rPh>
    <rPh sb="2" eb="3">
      <t>バン</t>
    </rPh>
    <rPh sb="3" eb="4">
      <t>ゴウ</t>
    </rPh>
    <phoneticPr fontId="11"/>
  </si>
  <si>
    <t>合　計</t>
    <phoneticPr fontId="17"/>
  </si>
  <si>
    <t>10　総合譲渡・一時所得の所得金額に関する事項</t>
    <rPh sb="3" eb="5">
      <t>ソウゴウ</t>
    </rPh>
    <rPh sb="5" eb="7">
      <t>ジョウト</t>
    </rPh>
    <rPh sb="8" eb="10">
      <t>イチジ</t>
    </rPh>
    <rPh sb="10" eb="12">
      <t>ショトク</t>
    </rPh>
    <rPh sb="13" eb="15">
      <t>ショトク</t>
    </rPh>
    <rPh sb="15" eb="17">
      <t>キンガク</t>
    </rPh>
    <rPh sb="18" eb="19">
      <t>カン</t>
    </rPh>
    <rPh sb="21" eb="23">
      <t>ジコウ</t>
    </rPh>
    <phoneticPr fontId="11"/>
  </si>
  <si>
    <t>収 入 金 額</t>
    <rPh sb="0" eb="1">
      <t>オサム</t>
    </rPh>
    <rPh sb="2" eb="3">
      <t>イ</t>
    </rPh>
    <rPh sb="4" eb="5">
      <t>カネ</t>
    </rPh>
    <rPh sb="6" eb="7">
      <t>ガク</t>
    </rPh>
    <phoneticPr fontId="11"/>
  </si>
  <si>
    <t>必 要 経 費</t>
    <rPh sb="0" eb="1">
      <t>ヒツ</t>
    </rPh>
    <rPh sb="2" eb="3">
      <t>ヨウ</t>
    </rPh>
    <rPh sb="4" eb="5">
      <t>キョウ</t>
    </rPh>
    <rPh sb="6" eb="7">
      <t>ヒ</t>
    </rPh>
    <phoneticPr fontId="11"/>
  </si>
  <si>
    <r>
      <t xml:space="preserve">差　引　金　額
</t>
    </r>
    <r>
      <rPr>
        <sz val="6"/>
        <rFont val="ＭＳ ゴシック"/>
        <family val="3"/>
        <charset val="128"/>
      </rPr>
      <t>(収入金額-必要経費)</t>
    </r>
    <rPh sb="0" eb="1">
      <t>サ</t>
    </rPh>
    <rPh sb="2" eb="3">
      <t>イン</t>
    </rPh>
    <rPh sb="4" eb="5">
      <t>キン</t>
    </rPh>
    <rPh sb="6" eb="7">
      <t>ガク</t>
    </rPh>
    <rPh sb="9" eb="11">
      <t>シュウニュウ</t>
    </rPh>
    <rPh sb="11" eb="13">
      <t>キンガク</t>
    </rPh>
    <rPh sb="14" eb="16">
      <t>ヒツヨウ</t>
    </rPh>
    <rPh sb="16" eb="18">
      <t>ケイヒ</t>
    </rPh>
    <phoneticPr fontId="11"/>
  </si>
  <si>
    <t>特別控除額</t>
    <rPh sb="0" eb="1">
      <t>トク</t>
    </rPh>
    <rPh sb="1" eb="2">
      <t>ベツ</t>
    </rPh>
    <rPh sb="2" eb="3">
      <t>ヒカエ</t>
    </rPh>
    <rPh sb="3" eb="4">
      <t>ジョ</t>
    </rPh>
    <rPh sb="4" eb="5">
      <t>ガク</t>
    </rPh>
    <phoneticPr fontId="11"/>
  </si>
  <si>
    <r>
      <t xml:space="preserve">所　得　金　額
</t>
    </r>
    <r>
      <rPr>
        <sz val="6"/>
        <rFont val="ＭＳ ゴシック"/>
        <family val="3"/>
        <charset val="128"/>
      </rPr>
      <t>(差引金額-特別控除額)</t>
    </r>
    <rPh sb="0" eb="1">
      <t>トコロ</t>
    </rPh>
    <rPh sb="2" eb="3">
      <t>エ</t>
    </rPh>
    <rPh sb="4" eb="5">
      <t>キン</t>
    </rPh>
    <rPh sb="6" eb="7">
      <t>ガク</t>
    </rPh>
    <rPh sb="9" eb="11">
      <t>サシヒキ</t>
    </rPh>
    <rPh sb="11" eb="13">
      <t>キンガク</t>
    </rPh>
    <rPh sb="14" eb="16">
      <t>トクベツ</t>
    </rPh>
    <rPh sb="16" eb="18">
      <t>コウジョ</t>
    </rPh>
    <rPh sb="18" eb="19">
      <t>ガク</t>
    </rPh>
    <phoneticPr fontId="11"/>
  </si>
  <si>
    <t>総　合
譲　渡</t>
    <rPh sb="0" eb="1">
      <t>ソウ</t>
    </rPh>
    <rPh sb="2" eb="3">
      <t>ゴウ</t>
    </rPh>
    <rPh sb="4" eb="5">
      <t>ユズル</t>
    </rPh>
    <rPh sb="6" eb="7">
      <t>ワタリ</t>
    </rPh>
    <phoneticPr fontId="11"/>
  </si>
  <si>
    <t>短　　期</t>
    <rPh sb="0" eb="1">
      <t>タン</t>
    </rPh>
    <rPh sb="3" eb="4">
      <t>キ</t>
    </rPh>
    <phoneticPr fontId="11"/>
  </si>
  <si>
    <t>円</t>
    <phoneticPr fontId="17"/>
  </si>
  <si>
    <t>イ</t>
    <phoneticPr fontId="11"/>
  </si>
  <si>
    <t>長　　期</t>
    <rPh sb="0" eb="1">
      <t>チョウ</t>
    </rPh>
    <rPh sb="3" eb="4">
      <t>キ</t>
    </rPh>
    <phoneticPr fontId="11"/>
  </si>
  <si>
    <t>ロ</t>
    <phoneticPr fontId="11"/>
  </si>
  <si>
    <t>一　　　　　時</t>
    <rPh sb="0" eb="1">
      <t>１</t>
    </rPh>
    <rPh sb="6" eb="7">
      <t>トキ</t>
    </rPh>
    <phoneticPr fontId="11"/>
  </si>
  <si>
    <t>ハ</t>
    <phoneticPr fontId="11"/>
  </si>
  <si>
    <t>右上のイの金額を表面のコに､ロの金額を表面のサに､ハの金額を表面のシに記入してください。
右のニの金額を表面の⑪の所得金額欄へ記入してください。</t>
    <rPh sb="0" eb="2">
      <t>ミギウエ</t>
    </rPh>
    <rPh sb="5" eb="7">
      <t>キンガク</t>
    </rPh>
    <rPh sb="8" eb="10">
      <t>ヒョウメン</t>
    </rPh>
    <rPh sb="16" eb="18">
      <t>キンガク</t>
    </rPh>
    <rPh sb="19" eb="21">
      <t>ヒョウメン</t>
    </rPh>
    <rPh sb="27" eb="29">
      <t>キンガク</t>
    </rPh>
    <rPh sb="30" eb="32">
      <t>ヒョウメン</t>
    </rPh>
    <rPh sb="35" eb="37">
      <t>キニュウ</t>
    </rPh>
    <rPh sb="45" eb="46">
      <t>ミギ</t>
    </rPh>
    <rPh sb="49" eb="51">
      <t>キンガク</t>
    </rPh>
    <rPh sb="52" eb="54">
      <t>ヒョウメン</t>
    </rPh>
    <rPh sb="57" eb="59">
      <t>ショトク</t>
    </rPh>
    <rPh sb="59" eb="61">
      <t>キンガク</t>
    </rPh>
    <rPh sb="61" eb="62">
      <t>ラン</t>
    </rPh>
    <rPh sb="63" eb="65">
      <t>キニュウ</t>
    </rPh>
    <phoneticPr fontId="11"/>
  </si>
  <si>
    <t>ニ　合計イ＋[(ロ＋ハ)×1/2]</t>
    <phoneticPr fontId="17"/>
  </si>
  <si>
    <t>11　事業専従者に関する事項</t>
    <rPh sb="3" eb="5">
      <t>ジギョウ</t>
    </rPh>
    <rPh sb="5" eb="8">
      <t>センジュウシャ</t>
    </rPh>
    <rPh sb="9" eb="10">
      <t>カン</t>
    </rPh>
    <rPh sb="12" eb="14">
      <t>ジコウ</t>
    </rPh>
    <phoneticPr fontId="11"/>
  </si>
  <si>
    <t>13　事業税に関する事項</t>
    <rPh sb="3" eb="6">
      <t>ジギョウゼイ</t>
    </rPh>
    <rPh sb="7" eb="8">
      <t>カン</t>
    </rPh>
    <rPh sb="10" eb="12">
      <t>ジコウ</t>
    </rPh>
    <phoneticPr fontId="11"/>
  </si>
  <si>
    <t>続柄</t>
    <rPh sb="0" eb="1">
      <t>ツヅ</t>
    </rPh>
    <rPh sb="1" eb="2">
      <t>ガラ</t>
    </rPh>
    <phoneticPr fontId="11"/>
  </si>
  <si>
    <t>専従者給与（控除）額</t>
    <rPh sb="0" eb="3">
      <t>センジュウシャ</t>
    </rPh>
    <rPh sb="3" eb="5">
      <t>キュウヨ</t>
    </rPh>
    <rPh sb="6" eb="8">
      <t>コウジョ</t>
    </rPh>
    <rPh sb="9" eb="10">
      <t>ガク</t>
    </rPh>
    <phoneticPr fontId="11"/>
  </si>
  <si>
    <t>非課税所得など</t>
  </si>
  <si>
    <t>所得金額</t>
    <rPh sb="0" eb="2">
      <t>ショトク</t>
    </rPh>
    <rPh sb="2" eb="4">
      <t>キンガク</t>
    </rPh>
    <phoneticPr fontId="17"/>
  </si>
  <si>
    <t>損益通算の特例適用前の不動産所得</t>
    <phoneticPr fontId="17"/>
  </si>
  <si>
    <t>従事月数</t>
    <rPh sb="0" eb="2">
      <t>ジュウジ</t>
    </rPh>
    <rPh sb="2" eb="3">
      <t>ツキ</t>
    </rPh>
    <rPh sb="3" eb="4">
      <t>スウ</t>
    </rPh>
    <phoneticPr fontId="11"/>
  </si>
  <si>
    <t>事業用資産の譲渡損失など</t>
  </si>
  <si>
    <t>資産の種類</t>
    <rPh sb="0" eb="2">
      <t>シサン</t>
    </rPh>
    <rPh sb="3" eb="5">
      <t>シュルイ</t>
    </rPh>
    <phoneticPr fontId="11"/>
  </si>
  <si>
    <t>損失額、被災損失額(白)　</t>
    <phoneticPr fontId="17"/>
  </si>
  <si>
    <t xml:space="preserve"> 円</t>
    <phoneticPr fontId="17"/>
  </si>
  <si>
    <t>フリガナ</t>
    <phoneticPr fontId="11"/>
  </si>
  <si>
    <t>前年中の開廃業</t>
    <phoneticPr fontId="17"/>
  </si>
  <si>
    <t>開始・廃止</t>
    <phoneticPr fontId="17"/>
  </si>
  <si>
    <t>月</t>
    <rPh sb="0" eb="1">
      <t>ツキ</t>
    </rPh>
    <phoneticPr fontId="17"/>
  </si>
  <si>
    <t>日</t>
    <rPh sb="0" eb="1">
      <t>ニチ</t>
    </rPh>
    <phoneticPr fontId="17"/>
  </si>
  <si>
    <t>　□　他都道府県の事務所等</t>
    <rPh sb="10" eb="11">
      <t>ム</t>
    </rPh>
    <phoneticPr fontId="17"/>
  </si>
  <si>
    <t>所得税における青色申告の承認の有無</t>
    <rPh sb="0" eb="3">
      <t>ショトクゼイ</t>
    </rPh>
    <rPh sb="7" eb="9">
      <t>アオイロ</t>
    </rPh>
    <rPh sb="9" eb="11">
      <t>シンコク</t>
    </rPh>
    <rPh sb="12" eb="14">
      <t>ショウニン</t>
    </rPh>
    <rPh sb="15" eb="17">
      <t>ウム</t>
    </rPh>
    <phoneticPr fontId="11"/>
  </si>
  <si>
    <t>承認あり・承認なし</t>
  </si>
  <si>
    <t>合計額</t>
    <phoneticPr fontId="17"/>
  </si>
  <si>
    <t>12　別居の扶養親族に関する事項</t>
    <rPh sb="3" eb="5">
      <t>ベッキョ</t>
    </rPh>
    <rPh sb="6" eb="8">
      <t>フヨウ</t>
    </rPh>
    <rPh sb="8" eb="10">
      <t>シンゾク</t>
    </rPh>
    <rPh sb="11" eb="12">
      <t>カン</t>
    </rPh>
    <rPh sb="14" eb="16">
      <t>ジコウ</t>
    </rPh>
    <phoneticPr fontId="11"/>
  </si>
  <si>
    <t>個人番号</t>
    <rPh sb="0" eb="2">
      <t>コジン</t>
    </rPh>
    <rPh sb="2" eb="4">
      <t>バンゴウ</t>
    </rPh>
    <phoneticPr fontId="17"/>
  </si>
  <si>
    <t>住所</t>
    <rPh sb="0" eb="2">
      <t>ジュウショ</t>
    </rPh>
    <phoneticPr fontId="17"/>
  </si>
  <si>
    <t>14 配当割額又は株式等譲渡所得割額の控除に関する事項</t>
    <rPh sb="3" eb="5">
      <t>ハイトウ</t>
    </rPh>
    <rPh sb="5" eb="6">
      <t>ワリ</t>
    </rPh>
    <rPh sb="6" eb="7">
      <t>ガク</t>
    </rPh>
    <rPh sb="7" eb="8">
      <t>マタ</t>
    </rPh>
    <rPh sb="9" eb="12">
      <t>カブシキトウ</t>
    </rPh>
    <rPh sb="12" eb="14">
      <t>ジョウト</t>
    </rPh>
    <rPh sb="14" eb="16">
      <t>ショトク</t>
    </rPh>
    <rPh sb="16" eb="17">
      <t>ワリ</t>
    </rPh>
    <rPh sb="17" eb="18">
      <t>ガク</t>
    </rPh>
    <rPh sb="19" eb="21">
      <t>コウジョ</t>
    </rPh>
    <rPh sb="22" eb="23">
      <t>カン</t>
    </rPh>
    <rPh sb="25" eb="27">
      <t>ジコウ</t>
    </rPh>
    <phoneticPr fontId="11"/>
  </si>
  <si>
    <t>15　寄附金に関する事項</t>
    <rPh sb="3" eb="6">
      <t>キフキン</t>
    </rPh>
    <rPh sb="7" eb="8">
      <t>カン</t>
    </rPh>
    <rPh sb="10" eb="12">
      <t>ジコウ</t>
    </rPh>
    <phoneticPr fontId="11"/>
  </si>
  <si>
    <t>都道府県、市区町村分　　　　　　　　　　　    　 （特例控除対象）</t>
    <phoneticPr fontId="11"/>
  </si>
  <si>
    <t>住所地の共同募金会、日赤支部分・都道府県、　　　　　市区町村分（特例控除対象以外）</t>
    <phoneticPr fontId="11"/>
  </si>
  <si>
    <t>条例指定分</t>
    <rPh sb="0" eb="2">
      <t>ジョウレイ</t>
    </rPh>
    <rPh sb="2" eb="4">
      <t>シテイ</t>
    </rPh>
    <rPh sb="4" eb="5">
      <t>ブン</t>
    </rPh>
    <phoneticPr fontId="11"/>
  </si>
  <si>
    <t>長崎県</t>
    <rPh sb="0" eb="3">
      <t>ナガサキケン</t>
    </rPh>
    <phoneticPr fontId="11"/>
  </si>
  <si>
    <t>配 当 割 額 控 除 額</t>
    <phoneticPr fontId="17"/>
  </si>
  <si>
    <t>長崎市</t>
    <rPh sb="0" eb="3">
      <t>ナガサキシ</t>
    </rPh>
    <phoneticPr fontId="11"/>
  </si>
  <si>
    <t>株式等譲渡所得割額控除額</t>
    <phoneticPr fontId="17"/>
  </si>
  <si>
    <t>円</t>
    <phoneticPr fontId="17"/>
  </si>
  <si>
    <t>　支出した寄附金に応じて、各欄にそれぞれ寄附した金額を記入してください。　
ただし、認定特定非営利活動法人及び特例認定特定非営利活動法人以外の特定非営利活動法人に対する寄附金については、上欄に記入せず、別途「寄附金税額控除申告書（二）」を提出してください。　　　　　　　　　　　　　　　　　　　　</t>
    <rPh sb="1" eb="3">
      <t>シシュツ</t>
    </rPh>
    <rPh sb="5" eb="8">
      <t>キフキン</t>
    </rPh>
    <rPh sb="9" eb="10">
      <t>オウ</t>
    </rPh>
    <rPh sb="13" eb="14">
      <t>カク</t>
    </rPh>
    <rPh sb="14" eb="15">
      <t>ラン</t>
    </rPh>
    <rPh sb="20" eb="22">
      <t>キフ</t>
    </rPh>
    <rPh sb="24" eb="26">
      <t>キンガク</t>
    </rPh>
    <rPh sb="27" eb="29">
      <t>キニュウ</t>
    </rPh>
    <rPh sb="42" eb="44">
      <t>ニンテイ</t>
    </rPh>
    <rPh sb="44" eb="46">
      <t>トクテイ</t>
    </rPh>
    <rPh sb="46" eb="47">
      <t>ヒ</t>
    </rPh>
    <rPh sb="47" eb="49">
      <t>エイリ</t>
    </rPh>
    <rPh sb="49" eb="51">
      <t>カツドウ</t>
    </rPh>
    <rPh sb="51" eb="53">
      <t>ホウジン</t>
    </rPh>
    <rPh sb="53" eb="54">
      <t>オヨ</t>
    </rPh>
    <rPh sb="55" eb="57">
      <t>トクレイ</t>
    </rPh>
    <rPh sb="57" eb="59">
      <t>ニンテイ</t>
    </rPh>
    <rPh sb="59" eb="61">
      <t>トクテイ</t>
    </rPh>
    <rPh sb="61" eb="62">
      <t>ヒ</t>
    </rPh>
    <rPh sb="62" eb="64">
      <t>エイリ</t>
    </rPh>
    <rPh sb="64" eb="66">
      <t>カツドウ</t>
    </rPh>
    <rPh sb="66" eb="68">
      <t>ホウジン</t>
    </rPh>
    <rPh sb="68" eb="70">
      <t>イガイ</t>
    </rPh>
    <rPh sb="71" eb="73">
      <t>トクテイ</t>
    </rPh>
    <rPh sb="73" eb="74">
      <t>ヒ</t>
    </rPh>
    <rPh sb="74" eb="76">
      <t>エイリ</t>
    </rPh>
    <rPh sb="76" eb="78">
      <t>カツドウ</t>
    </rPh>
    <rPh sb="78" eb="80">
      <t>ホウジン</t>
    </rPh>
    <rPh sb="81" eb="82">
      <t>タイ</t>
    </rPh>
    <rPh sb="84" eb="87">
      <t>キフキン</t>
    </rPh>
    <phoneticPr fontId="11"/>
  </si>
  <si>
    <t>16　所得金額調整控除に関する事項</t>
    <rPh sb="3" eb="5">
      <t>ショトク</t>
    </rPh>
    <rPh sb="5" eb="7">
      <t>キンガク</t>
    </rPh>
    <rPh sb="7" eb="9">
      <t>チョウセイ</t>
    </rPh>
    <rPh sb="9" eb="11">
      <t>コウジョ</t>
    </rPh>
    <rPh sb="12" eb="13">
      <t>カン</t>
    </rPh>
    <rPh sb="15" eb="17">
      <t>ジコウ</t>
    </rPh>
    <phoneticPr fontId="17"/>
  </si>
  <si>
    <t>フリガナ</t>
    <phoneticPr fontId="17"/>
  </si>
  <si>
    <t>続柄</t>
    <rPh sb="0" eb="2">
      <t>ツヅキガラ</t>
    </rPh>
    <phoneticPr fontId="17"/>
  </si>
  <si>
    <t>生年月日</t>
    <rPh sb="0" eb="2">
      <t>セイネン</t>
    </rPh>
    <rPh sb="2" eb="4">
      <t>ガッピ</t>
    </rPh>
    <phoneticPr fontId="17"/>
  </si>
  <si>
    <t>特別障害者に</t>
    <rPh sb="0" eb="2">
      <t>トクベツ</t>
    </rPh>
    <rPh sb="2" eb="5">
      <t>ショウガイシャ</t>
    </rPh>
    <phoneticPr fontId="17"/>
  </si>
  <si>
    <t>級</t>
    <rPh sb="0" eb="1">
      <t>キュウ</t>
    </rPh>
    <phoneticPr fontId="17"/>
  </si>
  <si>
    <t>別居の場合</t>
    <rPh sb="0" eb="2">
      <t>ベッキョ</t>
    </rPh>
    <rPh sb="3" eb="5">
      <t>バアイ</t>
    </rPh>
    <phoneticPr fontId="17"/>
  </si>
  <si>
    <t>氏名</t>
    <rPh sb="0" eb="2">
      <t>シメイ</t>
    </rPh>
    <phoneticPr fontId="17"/>
  </si>
  <si>
    <t>該当する場合</t>
    <rPh sb="0" eb="2">
      <t>ガイトウ</t>
    </rPh>
    <rPh sb="4" eb="6">
      <t>バアイ</t>
    </rPh>
    <phoneticPr fontId="17"/>
  </si>
  <si>
    <t>度</t>
    <rPh sb="0" eb="1">
      <t>ド</t>
    </rPh>
    <phoneticPr fontId="17"/>
  </si>
  <si>
    <t>の住所</t>
    <rPh sb="1" eb="3">
      <t>ジュウショ</t>
    </rPh>
    <phoneticPr fontId="17"/>
  </si>
  <si>
    <t>明治</t>
    <rPh sb="0" eb="2">
      <t>メイジ</t>
    </rPh>
    <phoneticPr fontId="17"/>
  </si>
  <si>
    <t>大正</t>
    <rPh sb="0" eb="2">
      <t>タイショウ</t>
    </rPh>
    <phoneticPr fontId="17"/>
  </si>
  <si>
    <t>昭和</t>
    <rPh sb="0" eb="2">
      <t>ショウワ</t>
    </rPh>
    <phoneticPr fontId="17"/>
  </si>
  <si>
    <t>平成</t>
    <rPh sb="0" eb="2">
      <t>ヘイセイ</t>
    </rPh>
    <phoneticPr fontId="17"/>
  </si>
  <si>
    <t>令和</t>
    <rPh sb="0" eb="2">
      <t>レイワ</t>
    </rPh>
    <phoneticPr fontId="17"/>
  </si>
  <si>
    <t>1月</t>
    <rPh sb="1" eb="2">
      <t>ガツ</t>
    </rPh>
    <phoneticPr fontId="10"/>
  </si>
  <si>
    <t>2月</t>
  </si>
  <si>
    <t>3月</t>
  </si>
  <si>
    <t>4月</t>
  </si>
  <si>
    <t>5月</t>
  </si>
  <si>
    <t>6月</t>
  </si>
  <si>
    <t>7月</t>
  </si>
  <si>
    <t>8月</t>
  </si>
  <si>
    <t>9月</t>
  </si>
  <si>
    <t>10月</t>
  </si>
  <si>
    <t>11月</t>
  </si>
  <si>
    <t>12月</t>
  </si>
  <si>
    <t>月収</t>
    <rPh sb="0" eb="2">
      <t>ゲッシュウ</t>
    </rPh>
    <phoneticPr fontId="10"/>
  </si>
  <si>
    <t>月</t>
    <rPh sb="0" eb="1">
      <t>ツキ</t>
    </rPh>
    <phoneticPr fontId="10"/>
  </si>
  <si>
    <t>合計</t>
    <rPh sb="0" eb="2">
      <t>ゴウケイ</t>
    </rPh>
    <phoneticPr fontId="10"/>
  </si>
  <si>
    <t>※実際に振込等金銭の受け渡しがあった月の月収を入力する。
例）1月の給与が翌月15日に振り込まれる場合は2月の月収となる</t>
    <rPh sb="1" eb="3">
      <t>ジッサイ</t>
    </rPh>
    <rPh sb="4" eb="6">
      <t>フリコミ</t>
    </rPh>
    <rPh sb="6" eb="7">
      <t>トウ</t>
    </rPh>
    <rPh sb="7" eb="9">
      <t>キンセン</t>
    </rPh>
    <rPh sb="10" eb="11">
      <t>ウ</t>
    </rPh>
    <rPh sb="12" eb="13">
      <t>ワタ</t>
    </rPh>
    <rPh sb="18" eb="19">
      <t>ツキ</t>
    </rPh>
    <rPh sb="20" eb="22">
      <t>ゲッシュウ</t>
    </rPh>
    <rPh sb="23" eb="25">
      <t>ニュウリョク</t>
    </rPh>
    <rPh sb="29" eb="30">
      <t>レイ</t>
    </rPh>
    <rPh sb="32" eb="33">
      <t>ガツ</t>
    </rPh>
    <rPh sb="34" eb="36">
      <t>キュウヨ</t>
    </rPh>
    <rPh sb="37" eb="38">
      <t>ヨク</t>
    </rPh>
    <rPh sb="38" eb="39">
      <t>ツキ</t>
    </rPh>
    <rPh sb="41" eb="42">
      <t>ニチ</t>
    </rPh>
    <rPh sb="43" eb="44">
      <t>フ</t>
    </rPh>
    <rPh sb="45" eb="46">
      <t>コ</t>
    </rPh>
    <rPh sb="49" eb="51">
      <t>バアイ</t>
    </rPh>
    <rPh sb="53" eb="54">
      <t>ガツ</t>
    </rPh>
    <rPh sb="55" eb="57">
      <t>ゲッシュウ</t>
    </rPh>
    <phoneticPr fontId="10"/>
  </si>
  <si>
    <t>調整控除後の所得</t>
    <rPh sb="0" eb="2">
      <t>チョウセイ</t>
    </rPh>
    <rPh sb="2" eb="4">
      <t>コウジョ</t>
    </rPh>
    <rPh sb="4" eb="5">
      <t>ゴ</t>
    </rPh>
    <rPh sb="6" eb="8">
      <t>ショトク</t>
    </rPh>
    <phoneticPr fontId="17"/>
  </si>
  <si>
    <t>8,500,000以上</t>
    <rPh sb="9" eb="11">
      <t>イジョウ</t>
    </rPh>
    <phoneticPr fontId="17"/>
  </si>
  <si>
    <t>550,999まで</t>
    <phoneticPr fontId="17"/>
  </si>
  <si>
    <t>まで</t>
    <phoneticPr fontId="17"/>
  </si>
  <si>
    <t>から</t>
    <phoneticPr fontId="17"/>
  </si>
  <si>
    <t>まで</t>
    <phoneticPr fontId="17"/>
  </si>
  <si>
    <t>から</t>
    <phoneticPr fontId="17"/>
  </si>
  <si>
    <t>所得金額調整控除へ</t>
    <rPh sb="0" eb="2">
      <t>ショトク</t>
    </rPh>
    <rPh sb="2" eb="4">
      <t>キンガク</t>
    </rPh>
    <rPh sb="4" eb="6">
      <t>チョウセイ</t>
    </rPh>
    <rPh sb="6" eb="8">
      <t>コウジョ</t>
    </rPh>
    <phoneticPr fontId="17"/>
  </si>
  <si>
    <t>所得</t>
    <rPh sb="0" eb="2">
      <t>ショトク</t>
    </rPh>
    <phoneticPr fontId="17"/>
  </si>
  <si>
    <t xml:space="preserve">収入   </t>
    <rPh sb="0" eb="2">
      <t>シュウニュウ</t>
    </rPh>
    <phoneticPr fontId="17"/>
  </si>
  <si>
    <t>調整控除計算用</t>
    <rPh sb="0" eb="2">
      <t>チョウセイ</t>
    </rPh>
    <rPh sb="2" eb="4">
      <t>コウジョ</t>
    </rPh>
    <rPh sb="4" eb="7">
      <t>ケイサンヨウ</t>
    </rPh>
    <phoneticPr fontId="17"/>
  </si>
  <si>
    <t>給与収入合計</t>
    <rPh sb="0" eb="2">
      <t>キュウヨ</t>
    </rPh>
    <rPh sb="2" eb="4">
      <t>シュウニュウ</t>
    </rPh>
    <rPh sb="4" eb="6">
      <t>ゴウケイ</t>
    </rPh>
    <phoneticPr fontId="10"/>
  </si>
  <si>
    <t>所得金額調整控除</t>
    <phoneticPr fontId="17"/>
  </si>
  <si>
    <t>給与控除額</t>
    <rPh sb="0" eb="2">
      <t>キュウヨ</t>
    </rPh>
    <rPh sb="2" eb="4">
      <t>コウジョ</t>
    </rPh>
    <rPh sb="4" eb="5">
      <t>ガク</t>
    </rPh>
    <phoneticPr fontId="17"/>
  </si>
  <si>
    <t>③+⑥</t>
    <phoneticPr fontId="17"/>
  </si>
  <si>
    <t>（1）子ども・特別障害者等を有する者等の所得金額調整控除</t>
    <rPh sb="3" eb="4">
      <t>コ</t>
    </rPh>
    <rPh sb="7" eb="9">
      <t>トクベツ</t>
    </rPh>
    <rPh sb="9" eb="11">
      <t>ショウガイ</t>
    </rPh>
    <rPh sb="11" eb="12">
      <t>シャ</t>
    </rPh>
    <rPh sb="12" eb="13">
      <t>トウ</t>
    </rPh>
    <rPh sb="14" eb="15">
      <t>ユウ</t>
    </rPh>
    <rPh sb="17" eb="19">
      <t>モノナド</t>
    </rPh>
    <rPh sb="20" eb="22">
      <t>ショトク</t>
    </rPh>
    <rPh sb="22" eb="24">
      <t>キンガク</t>
    </rPh>
    <rPh sb="24" eb="26">
      <t>チョウセイ</t>
    </rPh>
    <rPh sb="26" eb="28">
      <t>コウジョ</t>
    </rPh>
    <phoneticPr fontId="17"/>
  </si>
  <si>
    <t>給与収入金額</t>
    <rPh sb="0" eb="2">
      <t>キュウヨ</t>
    </rPh>
    <rPh sb="2" eb="4">
      <t>シュウニュウ</t>
    </rPh>
    <rPh sb="4" eb="6">
      <t>キンガク</t>
    </rPh>
    <phoneticPr fontId="17"/>
  </si>
  <si>
    <t>収入該当：1</t>
    <rPh sb="0" eb="2">
      <t>シュウニュウ</t>
    </rPh>
    <rPh sb="2" eb="4">
      <t>ガイトウ</t>
    </rPh>
    <phoneticPr fontId="17"/>
  </si>
  <si>
    <t>②：①が８５０万超</t>
    <rPh sb="7" eb="8">
      <t>マン</t>
    </rPh>
    <rPh sb="8" eb="9">
      <t>チョウ</t>
    </rPh>
    <phoneticPr fontId="17"/>
  </si>
  <si>
    <t>イ　本人特障</t>
    <rPh sb="2" eb="4">
      <t>ホンニン</t>
    </rPh>
    <rPh sb="4" eb="5">
      <t>トク</t>
    </rPh>
    <rPh sb="5" eb="6">
      <t>サワ</t>
    </rPh>
    <phoneticPr fontId="17"/>
  </si>
  <si>
    <t>ロ　23歳未満の扶養親族あり</t>
    <rPh sb="4" eb="5">
      <t>サイ</t>
    </rPh>
    <rPh sb="5" eb="7">
      <t>ミマン</t>
    </rPh>
    <rPh sb="8" eb="10">
      <t>フヨウ</t>
    </rPh>
    <rPh sb="10" eb="12">
      <t>シンゾク</t>
    </rPh>
    <phoneticPr fontId="17"/>
  </si>
  <si>
    <t>注　2以上の居住者の扶養親族に該当(ロ、ハ）</t>
    <phoneticPr fontId="17"/>
  </si>
  <si>
    <t>ハ　特障の同一生計配偶者・扶養親族</t>
    <rPh sb="2" eb="4">
      <t>トクショウ</t>
    </rPh>
    <rPh sb="5" eb="9">
      <t>ドウイツセイケイ</t>
    </rPh>
    <rPh sb="9" eb="12">
      <t>ハイグウシャ</t>
    </rPh>
    <rPh sb="13" eb="15">
      <t>フヨウ</t>
    </rPh>
    <rPh sb="15" eb="17">
      <t>シンゾク</t>
    </rPh>
    <phoneticPr fontId="17"/>
  </si>
  <si>
    <t>控除対象：1</t>
    <rPh sb="0" eb="2">
      <t>コウジョ</t>
    </rPh>
    <rPh sb="2" eb="4">
      <t>タイショウ</t>
    </rPh>
    <phoneticPr fontId="17"/>
  </si>
  <si>
    <t>①かつイ～ハのいずれかに該当</t>
    <rPh sb="12" eb="14">
      <t>ガイトウ</t>
    </rPh>
    <phoneticPr fontId="17"/>
  </si>
  <si>
    <t>計算上の収入</t>
    <rPh sb="0" eb="2">
      <t>ケイサン</t>
    </rPh>
    <rPh sb="2" eb="3">
      <t>ジョウ</t>
    </rPh>
    <rPh sb="4" eb="6">
      <t>シュウニュウ</t>
    </rPh>
    <phoneticPr fontId="17"/>
  </si>
  <si>
    <t>（収入が1千万以上は1千万）</t>
  </si>
  <si>
    <t>控除額</t>
    <rPh sb="0" eb="2">
      <t>コウジョ</t>
    </rPh>
    <rPh sb="2" eb="3">
      <t>ガク</t>
    </rPh>
    <phoneticPr fontId="17"/>
  </si>
  <si>
    <t>③：（収入－850万）×10％　　（収入が1千万以上は1千万）</t>
    <rPh sb="3" eb="5">
      <t>シュウニュウ</t>
    </rPh>
    <rPh sb="9" eb="10">
      <t>マン</t>
    </rPh>
    <rPh sb="18" eb="20">
      <t>シュウニュウ</t>
    </rPh>
    <rPh sb="22" eb="24">
      <t>センマン</t>
    </rPh>
    <rPh sb="24" eb="26">
      <t>イジョウ</t>
    </rPh>
    <rPh sb="28" eb="30">
      <t>センマン</t>
    </rPh>
    <phoneticPr fontId="17"/>
  </si>
  <si>
    <t>（2）給与所得と年金所得の双方を有する者に対する所得金額調整控除</t>
    <rPh sb="3" eb="5">
      <t>キュウヨ</t>
    </rPh>
    <rPh sb="5" eb="7">
      <t>ショトク</t>
    </rPh>
    <rPh sb="8" eb="10">
      <t>ネンキン</t>
    </rPh>
    <rPh sb="10" eb="12">
      <t>ショトク</t>
    </rPh>
    <rPh sb="13" eb="15">
      <t>ソウホウ</t>
    </rPh>
    <rPh sb="16" eb="17">
      <t>ユウ</t>
    </rPh>
    <rPh sb="19" eb="20">
      <t>モノ</t>
    </rPh>
    <rPh sb="21" eb="22">
      <t>タイ</t>
    </rPh>
    <phoneticPr fontId="17"/>
  </si>
  <si>
    <t>調整前</t>
    <rPh sb="0" eb="2">
      <t>チョウセイ</t>
    </rPh>
    <rPh sb="2" eb="3">
      <t>マエ</t>
    </rPh>
    <phoneticPr fontId="17"/>
  </si>
  <si>
    <t>給与所得</t>
    <rPh sb="0" eb="2">
      <t>キュウヨ</t>
    </rPh>
    <rPh sb="2" eb="4">
      <t>ショトク</t>
    </rPh>
    <phoneticPr fontId="17"/>
  </si>
  <si>
    <t>④</t>
    <phoneticPr fontId="17"/>
  </si>
  <si>
    <t>年金所得</t>
    <rPh sb="0" eb="2">
      <t>ネンキン</t>
    </rPh>
    <rPh sb="2" eb="4">
      <t>ショトク</t>
    </rPh>
    <phoneticPr fontId="17"/>
  </si>
  <si>
    <t>⑤</t>
    <phoneticPr fontId="17"/>
  </si>
  <si>
    <t>対象：1</t>
    <rPh sb="0" eb="2">
      <t>タイショウ</t>
    </rPh>
    <phoneticPr fontId="17"/>
  </si>
  <si>
    <t>④と⑤があり、合計が１０万超</t>
    <rPh sb="7" eb="9">
      <t>ゴウケイ</t>
    </rPh>
    <rPh sb="12" eb="13">
      <t>マン</t>
    </rPh>
    <rPh sb="13" eb="14">
      <t>チョウ</t>
    </rPh>
    <phoneticPr fontId="17"/>
  </si>
  <si>
    <t>合計の基礎金額（10万以上は10万）</t>
    <rPh sb="0" eb="2">
      <t>ゴウケイ</t>
    </rPh>
    <rPh sb="3" eb="5">
      <t>キソ</t>
    </rPh>
    <rPh sb="5" eb="7">
      <t>キンガク</t>
    </rPh>
    <rPh sb="10" eb="13">
      <t>マンイジョウ</t>
    </rPh>
    <rPh sb="16" eb="17">
      <t>マン</t>
    </rPh>
    <phoneticPr fontId="17"/>
  </si>
  <si>
    <t>給与所得控除額</t>
    <phoneticPr fontId="17"/>
  </si>
  <si>
    <t>年金収入</t>
    <rPh sb="0" eb="2">
      <t>ネンキン</t>
    </rPh>
    <rPh sb="2" eb="4">
      <t>シュウニュウ</t>
    </rPh>
    <phoneticPr fontId="17"/>
  </si>
  <si>
    <t>所　得</t>
    <rPh sb="0" eb="1">
      <t>トコロ</t>
    </rPh>
    <rPh sb="2" eb="3">
      <t>トク</t>
    </rPh>
    <phoneticPr fontId="17"/>
  </si>
  <si>
    <t>所得金額</t>
    <phoneticPr fontId="17"/>
  </si>
  <si>
    <t>65歳未満</t>
    <rPh sb="2" eb="5">
      <t>サイミマン</t>
    </rPh>
    <phoneticPr fontId="17"/>
  </si>
  <si>
    <t>65歳以上</t>
    <rPh sb="2" eb="5">
      <t>サイイジョウ</t>
    </rPh>
    <phoneticPr fontId="17"/>
  </si>
  <si>
    <t>公的年金等に係る雑所得以外の所得に係る合計所得金額</t>
    <rPh sb="0" eb="2">
      <t>コウテキ</t>
    </rPh>
    <rPh sb="2" eb="5">
      <t>ネンキントウ</t>
    </rPh>
    <rPh sb="6" eb="7">
      <t>カカ</t>
    </rPh>
    <rPh sb="8" eb="11">
      <t>ザツショトク</t>
    </rPh>
    <rPh sb="11" eb="13">
      <t>イガイ</t>
    </rPh>
    <rPh sb="14" eb="16">
      <t>ショトク</t>
    </rPh>
    <rPh sb="17" eb="18">
      <t>カカ</t>
    </rPh>
    <rPh sb="19" eb="21">
      <t>ゴウケイ</t>
    </rPh>
    <rPh sb="21" eb="23">
      <t>ショトク</t>
    </rPh>
    <rPh sb="23" eb="25">
      <t>キンガク</t>
    </rPh>
    <phoneticPr fontId="17"/>
  </si>
  <si>
    <t>65歳未満</t>
    <rPh sb="2" eb="3">
      <t>サイ</t>
    </rPh>
    <rPh sb="3" eb="5">
      <t>ミマン</t>
    </rPh>
    <phoneticPr fontId="17"/>
  </si>
  <si>
    <t>公的年金等に係る雑所得以外の所得に係る合計所得金額</t>
  </si>
  <si>
    <t>1,000万以下</t>
    <rPh sb="1" eb="8">
      <t>０００マンイカ</t>
    </rPh>
    <phoneticPr fontId="17"/>
  </si>
  <si>
    <t>1,000万超　2,000万以下</t>
    <rPh sb="1" eb="6">
      <t>０００マン</t>
    </rPh>
    <rPh sb="6" eb="7">
      <t>チョウ</t>
    </rPh>
    <rPh sb="13" eb="14">
      <t>マン</t>
    </rPh>
    <rPh sb="14" eb="16">
      <t>イカ</t>
    </rPh>
    <phoneticPr fontId="17"/>
  </si>
  <si>
    <t>2,000万超</t>
    <rPh sb="5" eb="6">
      <t>マン</t>
    </rPh>
    <rPh sb="6" eb="7">
      <t>チョウ</t>
    </rPh>
    <phoneticPr fontId="17"/>
  </si>
  <si>
    <t>40万以下</t>
    <rPh sb="2" eb="5">
      <t>マンイカ</t>
    </rPh>
    <phoneticPr fontId="17"/>
  </si>
  <si>
    <t>－</t>
    <phoneticPr fontId="17"/>
  </si>
  <si>
    <t>50万以下</t>
    <rPh sb="2" eb="5">
      <t>マンイカ</t>
    </rPh>
    <phoneticPr fontId="17"/>
  </si>
  <si>
    <t>－</t>
    <phoneticPr fontId="17"/>
  </si>
  <si>
    <t>60万以下</t>
    <rPh sb="2" eb="5">
      <t>マンイカ</t>
    </rPh>
    <phoneticPr fontId="17"/>
  </si>
  <si>
    <t>上段超　　130万以下</t>
    <rPh sb="0" eb="2">
      <t>ジョウダン</t>
    </rPh>
    <rPh sb="2" eb="3">
      <t>コ</t>
    </rPh>
    <rPh sb="8" eb="9">
      <t>マン</t>
    </rPh>
    <rPh sb="9" eb="11">
      <t>イカ</t>
    </rPh>
    <phoneticPr fontId="17"/>
  </si>
  <si>
    <t>130万超　410万以下</t>
    <rPh sb="3" eb="4">
      <t>マン</t>
    </rPh>
    <rPh sb="4" eb="5">
      <t>チョウ</t>
    </rPh>
    <rPh sb="9" eb="10">
      <t>マン</t>
    </rPh>
    <rPh sb="10" eb="12">
      <t>イカ</t>
    </rPh>
    <phoneticPr fontId="17"/>
  </si>
  <si>
    <t>410万超　770万以下</t>
    <rPh sb="3" eb="4">
      <t>マン</t>
    </rPh>
    <rPh sb="4" eb="5">
      <t>チョウ</t>
    </rPh>
    <rPh sb="9" eb="10">
      <t>マン</t>
    </rPh>
    <rPh sb="10" eb="12">
      <t>イカ</t>
    </rPh>
    <phoneticPr fontId="17"/>
  </si>
  <si>
    <t>770万超　1,000万以下</t>
    <rPh sb="3" eb="4">
      <t>マン</t>
    </rPh>
    <rPh sb="4" eb="5">
      <t>チョウ</t>
    </rPh>
    <rPh sb="11" eb="12">
      <t>マン</t>
    </rPh>
    <rPh sb="12" eb="14">
      <t>イカ</t>
    </rPh>
    <phoneticPr fontId="17"/>
  </si>
  <si>
    <t>1,000万超</t>
    <rPh sb="1" eb="6">
      <t>０００マン</t>
    </rPh>
    <rPh sb="6" eb="7">
      <t>チョウ</t>
    </rPh>
    <phoneticPr fontId="17"/>
  </si>
  <si>
    <t>90万以下</t>
    <rPh sb="2" eb="5">
      <t>マンイカ</t>
    </rPh>
    <phoneticPr fontId="17"/>
  </si>
  <si>
    <t>100万以下</t>
    <rPh sb="3" eb="6">
      <t>マンイカ</t>
    </rPh>
    <phoneticPr fontId="17"/>
  </si>
  <si>
    <t>110万以下</t>
    <rPh sb="3" eb="6">
      <t>マンイカ</t>
    </rPh>
    <phoneticPr fontId="17"/>
  </si>
  <si>
    <t>上段超　　330万以下</t>
    <rPh sb="0" eb="2">
      <t>ジョウダン</t>
    </rPh>
    <rPh sb="2" eb="3">
      <t>コ</t>
    </rPh>
    <rPh sb="8" eb="9">
      <t>マン</t>
    </rPh>
    <rPh sb="9" eb="11">
      <t>イカ</t>
    </rPh>
    <phoneticPr fontId="17"/>
  </si>
  <si>
    <t>330万超　410万以下</t>
    <rPh sb="3" eb="4">
      <t>マン</t>
    </rPh>
    <rPh sb="4" eb="5">
      <t>チョウ</t>
    </rPh>
    <rPh sb="9" eb="10">
      <t>マン</t>
    </rPh>
    <rPh sb="10" eb="12">
      <t>イカ</t>
    </rPh>
    <phoneticPr fontId="17"/>
  </si>
  <si>
    <t>給与収入</t>
    <rPh sb="0" eb="2">
      <t>キュウヨ</t>
    </rPh>
    <rPh sb="2" eb="4">
      <t>シュウニュウ</t>
    </rPh>
    <phoneticPr fontId="10"/>
  </si>
  <si>
    <t>①</t>
    <phoneticPr fontId="10"/>
  </si>
  <si>
    <t>②</t>
    <phoneticPr fontId="10"/>
  </si>
  <si>
    <t>③</t>
    <phoneticPr fontId="10"/>
  </si>
  <si>
    <t>④</t>
    <phoneticPr fontId="10"/>
  </si>
  <si>
    <t>⑤</t>
    <phoneticPr fontId="10"/>
  </si>
  <si>
    <t>⑥</t>
    <phoneticPr fontId="10"/>
  </si>
  <si>
    <t>⑦</t>
    <phoneticPr fontId="10"/>
  </si>
  <si>
    <t>⑧</t>
    <phoneticPr fontId="10"/>
  </si>
  <si>
    <t>⑨</t>
    <phoneticPr fontId="10"/>
  </si>
  <si>
    <t>⑩</t>
    <phoneticPr fontId="10"/>
  </si>
  <si>
    <t>年金収入</t>
    <rPh sb="0" eb="2">
      <t>ネンキン</t>
    </rPh>
    <rPh sb="2" eb="4">
      <t>シュウニュウ</t>
    </rPh>
    <phoneticPr fontId="10"/>
  </si>
  <si>
    <t>65歳未満</t>
    <rPh sb="2" eb="5">
      <t>サイミマン</t>
    </rPh>
    <phoneticPr fontId="10"/>
  </si>
  <si>
    <t>65歳以上</t>
    <rPh sb="2" eb="5">
      <t>サイイジョウ</t>
    </rPh>
    <phoneticPr fontId="10"/>
  </si>
  <si>
    <t>その他</t>
    <rPh sb="2" eb="3">
      <t>タ</t>
    </rPh>
    <phoneticPr fontId="17"/>
  </si>
  <si>
    <t>合計</t>
    <rPh sb="0" eb="2">
      <t>ゴウケイ</t>
    </rPh>
    <phoneticPr fontId="10"/>
  </si>
  <si>
    <t>社会保険料合計</t>
    <rPh sb="0" eb="2">
      <t>シャカイ</t>
    </rPh>
    <rPh sb="2" eb="5">
      <t>ホケンリョウ</t>
    </rPh>
    <rPh sb="5" eb="7">
      <t>ゴウケイ</t>
    </rPh>
    <phoneticPr fontId="10"/>
  </si>
  <si>
    <t>新生命保険料</t>
    <rPh sb="1" eb="3">
      <t>セイメイ</t>
    </rPh>
    <rPh sb="3" eb="6">
      <t>ホケンリョウ</t>
    </rPh>
    <phoneticPr fontId="17"/>
  </si>
  <si>
    <t>新個人年金保険料</t>
    <rPh sb="0" eb="1">
      <t>シン</t>
    </rPh>
    <rPh sb="1" eb="3">
      <t>コジン</t>
    </rPh>
    <rPh sb="3" eb="5">
      <t>ネンキン</t>
    </rPh>
    <phoneticPr fontId="17"/>
  </si>
  <si>
    <t>介護医療保険料</t>
    <rPh sb="0" eb="2">
      <t>カイゴ</t>
    </rPh>
    <rPh sb="2" eb="4">
      <t>イリョウ</t>
    </rPh>
    <phoneticPr fontId="17"/>
  </si>
  <si>
    <t>旧個人年金保険料</t>
    <rPh sb="0" eb="1">
      <t>キュウ</t>
    </rPh>
    <rPh sb="1" eb="3">
      <t>コジン</t>
    </rPh>
    <rPh sb="3" eb="5">
      <t>ネンキン</t>
    </rPh>
    <phoneticPr fontId="17"/>
  </si>
  <si>
    <t>同一契約に地震保険と旧長期がある場合、どちらか片方のみ控除対象</t>
    <rPh sb="0" eb="2">
      <t>ドウイツ</t>
    </rPh>
    <rPh sb="2" eb="4">
      <t>ケイヤク</t>
    </rPh>
    <rPh sb="5" eb="7">
      <t>ジシン</t>
    </rPh>
    <rPh sb="7" eb="9">
      <t>ホケン</t>
    </rPh>
    <rPh sb="16" eb="18">
      <t>バアイ</t>
    </rPh>
    <rPh sb="23" eb="25">
      <t>カタホウ</t>
    </rPh>
    <rPh sb="27" eb="29">
      <t>コウジョ</t>
    </rPh>
    <rPh sb="29" eb="31">
      <t>タイショウ</t>
    </rPh>
    <phoneticPr fontId="17"/>
  </si>
  <si>
    <t>住民税</t>
    <rPh sb="0" eb="3">
      <t>ジュウミンゼイ</t>
    </rPh>
    <phoneticPr fontId="17"/>
  </si>
  <si>
    <t>単独契約分</t>
    <rPh sb="0" eb="2">
      <t>タンドク</t>
    </rPh>
    <rPh sb="2" eb="5">
      <t>ケイヤクブン</t>
    </rPh>
    <phoneticPr fontId="17"/>
  </si>
  <si>
    <t>ひとつの契約に地震保険と旧長期の両方がある場合</t>
    <rPh sb="4" eb="6">
      <t>ケイヤク</t>
    </rPh>
    <rPh sb="7" eb="9">
      <t>ジシン</t>
    </rPh>
    <rPh sb="9" eb="11">
      <t>ホケン</t>
    </rPh>
    <rPh sb="12" eb="13">
      <t>キュウ</t>
    </rPh>
    <rPh sb="13" eb="15">
      <t>チョウキ</t>
    </rPh>
    <rPh sb="16" eb="18">
      <t>リョウホウ</t>
    </rPh>
    <rPh sb="21" eb="23">
      <t>バアイ</t>
    </rPh>
    <phoneticPr fontId="17"/>
  </si>
  <si>
    <t>支払額</t>
    <rPh sb="0" eb="2">
      <t>シハライ</t>
    </rPh>
    <rPh sb="2" eb="3">
      <t>ガク</t>
    </rPh>
    <phoneticPr fontId="17"/>
  </si>
  <si>
    <t>支払額</t>
    <phoneticPr fontId="17"/>
  </si>
  <si>
    <t>保険の種類</t>
    <rPh sb="0" eb="2">
      <t>ホケン</t>
    </rPh>
    <rPh sb="3" eb="5">
      <t>シュルイ</t>
    </rPh>
    <phoneticPr fontId="11"/>
  </si>
  <si>
    <t>支払額</t>
    <rPh sb="0" eb="2">
      <t>シハライ</t>
    </rPh>
    <rPh sb="2" eb="3">
      <t>ガク</t>
    </rPh>
    <phoneticPr fontId="11"/>
  </si>
  <si>
    <t>地震保険</t>
    <rPh sb="0" eb="2">
      <t>ジシン</t>
    </rPh>
    <rPh sb="2" eb="4">
      <t>ホケン</t>
    </rPh>
    <phoneticPr fontId="17"/>
  </si>
  <si>
    <t>旧長期</t>
    <rPh sb="0" eb="1">
      <t>キュウ</t>
    </rPh>
    <rPh sb="1" eb="2">
      <t>チョウ</t>
    </rPh>
    <rPh sb="2" eb="3">
      <t>キ</t>
    </rPh>
    <phoneticPr fontId="17"/>
  </si>
  <si>
    <t>地震保険のみの契約</t>
    <rPh sb="0" eb="2">
      <t>ジシン</t>
    </rPh>
    <rPh sb="2" eb="4">
      <t>ホケン</t>
    </rPh>
    <rPh sb="7" eb="9">
      <t>ケイヤク</t>
    </rPh>
    <phoneticPr fontId="17"/>
  </si>
  <si>
    <t>旧長期のみの契約</t>
    <rPh sb="6" eb="8">
      <t>ケイヤク</t>
    </rPh>
    <phoneticPr fontId="17"/>
  </si>
  <si>
    <t>地震保険契約のみ</t>
    <rPh sb="0" eb="2">
      <t>ジシン</t>
    </rPh>
    <rPh sb="2" eb="4">
      <t>ホケン</t>
    </rPh>
    <rPh sb="4" eb="6">
      <t>ケイヤク</t>
    </rPh>
    <phoneticPr fontId="11"/>
  </si>
  <si>
    <t>A</t>
    <phoneticPr fontId="17"/>
  </si>
  <si>
    <t>契約1</t>
    <rPh sb="0" eb="2">
      <t>ケイヤク</t>
    </rPh>
    <phoneticPr fontId="17"/>
  </si>
  <si>
    <t>合計</t>
    <rPh sb="0" eb="2">
      <t>ゴウケイ</t>
    </rPh>
    <phoneticPr fontId="17"/>
  </si>
  <si>
    <t>旧長期</t>
    <rPh sb="0" eb="1">
      <t>キュウ</t>
    </rPh>
    <rPh sb="1" eb="3">
      <t>チョウキ</t>
    </rPh>
    <phoneticPr fontId="11"/>
  </si>
  <si>
    <t>地震保険</t>
    <rPh sb="0" eb="2">
      <t>ジシン</t>
    </rPh>
    <rPh sb="2" eb="4">
      <t>ホケン</t>
    </rPh>
    <phoneticPr fontId="11"/>
  </si>
  <si>
    <t>B</t>
    <phoneticPr fontId="17"/>
  </si>
  <si>
    <t>契約2</t>
    <rPh sb="0" eb="2">
      <t>ケイヤク</t>
    </rPh>
    <phoneticPr fontId="17"/>
  </si>
  <si>
    <t>5万以下</t>
    <rPh sb="1" eb="4">
      <t>マンイカ</t>
    </rPh>
    <phoneticPr fontId="17"/>
  </si>
  <si>
    <t>と地震</t>
    <rPh sb="1" eb="3">
      <t>ジシン</t>
    </rPh>
    <phoneticPr fontId="11"/>
  </si>
  <si>
    <t>旧長期</t>
    <phoneticPr fontId="11"/>
  </si>
  <si>
    <t>C</t>
    <phoneticPr fontId="17"/>
  </si>
  <si>
    <t>契約3</t>
    <rPh sb="0" eb="2">
      <t>ケイヤク</t>
    </rPh>
    <phoneticPr fontId="17"/>
  </si>
  <si>
    <t>5万超</t>
    <rPh sb="1" eb="2">
      <t>マン</t>
    </rPh>
    <rPh sb="2" eb="3">
      <t>チョウ</t>
    </rPh>
    <phoneticPr fontId="17"/>
  </si>
  <si>
    <t>旧長期のみ</t>
    <rPh sb="0" eb="1">
      <t>キュウ</t>
    </rPh>
    <rPh sb="1" eb="3">
      <t>チョウキ</t>
    </rPh>
    <phoneticPr fontId="17"/>
  </si>
  <si>
    <t>D</t>
    <phoneticPr fontId="17"/>
  </si>
  <si>
    <t>地震保険のみ</t>
  </si>
  <si>
    <t>A+B</t>
    <phoneticPr fontId="17"/>
  </si>
  <si>
    <t>E</t>
    <phoneticPr fontId="17"/>
  </si>
  <si>
    <t>旧長期のみ</t>
  </si>
  <si>
    <t>C+D</t>
    <phoneticPr fontId="17"/>
  </si>
  <si>
    <t>F</t>
    <phoneticPr fontId="17"/>
  </si>
  <si>
    <t>組み合わせ</t>
    <rPh sb="0" eb="1">
      <t>ク</t>
    </rPh>
    <rPh sb="2" eb="3">
      <t>ア</t>
    </rPh>
    <phoneticPr fontId="17"/>
  </si>
  <si>
    <t>5,000以下</t>
    <rPh sb="1" eb="7">
      <t>０００イカ</t>
    </rPh>
    <phoneticPr fontId="17"/>
  </si>
  <si>
    <t>5,000以上</t>
    <rPh sb="5" eb="7">
      <t>イジョウ</t>
    </rPh>
    <phoneticPr fontId="17"/>
  </si>
  <si>
    <t>G</t>
    <phoneticPr fontId="17"/>
  </si>
  <si>
    <t>旧長期</t>
    <rPh sb="0" eb="1">
      <t>キュウ</t>
    </rPh>
    <rPh sb="1" eb="3">
      <t>チョウキ</t>
    </rPh>
    <phoneticPr fontId="17"/>
  </si>
  <si>
    <t>E/2+G</t>
    <phoneticPr fontId="17"/>
  </si>
  <si>
    <t>地震</t>
    <rPh sb="0" eb="2">
      <t>ジシン</t>
    </rPh>
    <phoneticPr fontId="17"/>
  </si>
  <si>
    <t>Bが0より大きく、Ｈ＝Ｋのとき1</t>
    <rPh sb="5" eb="6">
      <t>オオ</t>
    </rPh>
    <phoneticPr fontId="17"/>
  </si>
  <si>
    <t>E/2+G</t>
    <phoneticPr fontId="17"/>
  </si>
  <si>
    <t>25,000限度</t>
    <rPh sb="6" eb="8">
      <t>ゲンド</t>
    </rPh>
    <phoneticPr fontId="17"/>
  </si>
  <si>
    <t>H</t>
    <phoneticPr fontId="17"/>
  </si>
  <si>
    <t>「地震保険料の計」欄記載額</t>
    <rPh sb="1" eb="3">
      <t>ジシン</t>
    </rPh>
    <rPh sb="3" eb="5">
      <t>ホケン</t>
    </rPh>
    <rPh sb="5" eb="6">
      <t>リョウ</t>
    </rPh>
    <rPh sb="7" eb="8">
      <t>ケイ</t>
    </rPh>
    <rPh sb="9" eb="10">
      <t>ラン</t>
    </rPh>
    <rPh sb="10" eb="12">
      <t>キサイ</t>
    </rPh>
    <rPh sb="12" eb="13">
      <t>ガク</t>
    </rPh>
    <phoneticPr fontId="17"/>
  </si>
  <si>
    <t>「旧長期損害保険料の計」欄記載額</t>
    <rPh sb="4" eb="6">
      <t>ソンガイ</t>
    </rPh>
    <rPh sb="6" eb="8">
      <t>ホケン</t>
    </rPh>
    <rPh sb="8" eb="9">
      <t>リョウ</t>
    </rPh>
    <rPh sb="10" eb="11">
      <t>ケイ</t>
    </rPh>
    <rPh sb="12" eb="13">
      <t>ラン</t>
    </rPh>
    <rPh sb="13" eb="15">
      <t>キサイ</t>
    </rPh>
    <rPh sb="15" eb="16">
      <t>ガク</t>
    </rPh>
    <phoneticPr fontId="17"/>
  </si>
  <si>
    <t>控除合計額</t>
    <rPh sb="0" eb="2">
      <t>コウジョ</t>
    </rPh>
    <rPh sb="2" eb="4">
      <t>ゴウケイ</t>
    </rPh>
    <rPh sb="4" eb="5">
      <t>ガク</t>
    </rPh>
    <phoneticPr fontId="17"/>
  </si>
  <si>
    <t>長期</t>
    <rPh sb="0" eb="1">
      <t>チョウ</t>
    </rPh>
    <rPh sb="1" eb="2">
      <t>キ</t>
    </rPh>
    <phoneticPr fontId="17"/>
  </si>
  <si>
    <t>Ｃが0より大きく、Ｊ＝Ｋのとき2</t>
    <rPh sb="5" eb="6">
      <t>オオ</t>
    </rPh>
    <phoneticPr fontId="17"/>
  </si>
  <si>
    <t>5000以下</t>
    <rPh sb="4" eb="6">
      <t>イカ</t>
    </rPh>
    <phoneticPr fontId="17"/>
  </si>
  <si>
    <t>住民税の控除限度額　25,000円</t>
    <rPh sb="0" eb="3">
      <t>ジュウミンゼイ</t>
    </rPh>
    <rPh sb="4" eb="6">
      <t>コウジョ</t>
    </rPh>
    <rPh sb="6" eb="8">
      <t>ゲンド</t>
    </rPh>
    <rPh sb="8" eb="9">
      <t>ガク</t>
    </rPh>
    <rPh sb="12" eb="17">
      <t>０００エン</t>
    </rPh>
    <phoneticPr fontId="17"/>
  </si>
  <si>
    <t>I</t>
    <phoneticPr fontId="17"/>
  </si>
  <si>
    <t>地震保険の上限　25,000円</t>
    <rPh sb="5" eb="7">
      <t>ジョウゲン</t>
    </rPh>
    <rPh sb="14" eb="15">
      <t>エン</t>
    </rPh>
    <phoneticPr fontId="17"/>
  </si>
  <si>
    <t>A/2+I</t>
    <phoneticPr fontId="17"/>
  </si>
  <si>
    <t>旧長期の上限　10,000円</t>
    <rPh sb="4" eb="6">
      <t>ジョウゲン</t>
    </rPh>
    <rPh sb="13" eb="14">
      <t>エン</t>
    </rPh>
    <phoneticPr fontId="17"/>
  </si>
  <si>
    <t>J</t>
    <phoneticPr fontId="17"/>
  </si>
  <si>
    <t>A</t>
    <phoneticPr fontId="17"/>
  </si>
  <si>
    <t>Ａの累計</t>
    <rPh sb="2" eb="4">
      <t>ルイケイ</t>
    </rPh>
    <phoneticPr fontId="17"/>
  </si>
  <si>
    <t>最大値</t>
    <rPh sb="0" eb="3">
      <t>サイダイチ</t>
    </rPh>
    <phoneticPr fontId="17"/>
  </si>
  <si>
    <t>0のとき1</t>
    <phoneticPr fontId="17"/>
  </si>
  <si>
    <r>
      <t xml:space="preserve">このシートは、同一契約に地震保険と旧長期があるとき、住民税の申告書の記載欄にはそのどちらかを選択して記入する必要があるため、その計算をするものです。
</t>
    </r>
    <r>
      <rPr>
        <b/>
        <sz val="11"/>
        <color theme="1"/>
        <rFont val="游ゴシック"/>
        <family val="3"/>
        <charset val="128"/>
        <scheme val="minor"/>
      </rPr>
      <t xml:space="preserve">地震保険のみ、旧長期のみがあれば、先に入力します。
控除限度額が25,000円を超える場合、その分までの記載とします。
</t>
    </r>
    <r>
      <rPr>
        <sz val="11"/>
        <color theme="1"/>
        <rFont val="游ゴシック"/>
        <family val="2"/>
        <scheme val="minor"/>
      </rPr>
      <t xml:space="preserve">
地震保険、旧長期の組み合わせで住民税の控除額が最大になるよう組み合わせています。このため、所得税の控除額が最大となる組み合わせとは変わっています。</t>
    </r>
    <rPh sb="26" eb="29">
      <t>ジュウミンゼイ</t>
    </rPh>
    <rPh sb="30" eb="33">
      <t>シンコクショ</t>
    </rPh>
    <rPh sb="34" eb="36">
      <t>キサイ</t>
    </rPh>
    <rPh sb="36" eb="37">
      <t>ラン</t>
    </rPh>
    <rPh sb="46" eb="48">
      <t>センタク</t>
    </rPh>
    <rPh sb="50" eb="52">
      <t>キニュウ</t>
    </rPh>
    <rPh sb="54" eb="56">
      <t>ヒツヨウ</t>
    </rPh>
    <rPh sb="64" eb="66">
      <t>ケイサン</t>
    </rPh>
    <rPh sb="101" eb="103">
      <t>コウジョ</t>
    </rPh>
    <rPh sb="103" eb="105">
      <t>ゲンド</t>
    </rPh>
    <rPh sb="105" eb="106">
      <t>ガク</t>
    </rPh>
    <rPh sb="113" eb="114">
      <t>エン</t>
    </rPh>
    <rPh sb="115" eb="116">
      <t>コ</t>
    </rPh>
    <rPh sb="118" eb="120">
      <t>バアイ</t>
    </rPh>
    <rPh sb="123" eb="124">
      <t>ブン</t>
    </rPh>
    <rPh sb="127" eb="129">
      <t>キサイ</t>
    </rPh>
    <rPh sb="145" eb="146">
      <t>ク</t>
    </rPh>
    <rPh sb="147" eb="148">
      <t>ア</t>
    </rPh>
    <rPh sb="151" eb="154">
      <t>ジュウミンゼイ</t>
    </rPh>
    <rPh sb="155" eb="157">
      <t>コウジョ</t>
    </rPh>
    <rPh sb="157" eb="158">
      <t>ガク</t>
    </rPh>
    <rPh sb="159" eb="161">
      <t>サイダイ</t>
    </rPh>
    <rPh sb="166" eb="167">
      <t>ク</t>
    </rPh>
    <rPh sb="168" eb="169">
      <t>ア</t>
    </rPh>
    <rPh sb="181" eb="184">
      <t>ショトクゼイ</t>
    </rPh>
    <rPh sb="185" eb="187">
      <t>コウジョ</t>
    </rPh>
    <rPh sb="187" eb="188">
      <t>ガク</t>
    </rPh>
    <rPh sb="189" eb="191">
      <t>サイダイ</t>
    </rPh>
    <rPh sb="194" eb="195">
      <t>ク</t>
    </rPh>
    <rPh sb="196" eb="197">
      <t>ア</t>
    </rPh>
    <rPh sb="201" eb="202">
      <t>カ</t>
    </rPh>
    <phoneticPr fontId="17"/>
  </si>
  <si>
    <t>HとJの多いほう</t>
    <rPh sb="4" eb="5">
      <t>オオ</t>
    </rPh>
    <phoneticPr fontId="17"/>
  </si>
  <si>
    <t>K</t>
    <phoneticPr fontId="17"/>
  </si>
  <si>
    <t>同一契約に両方の場合</t>
    <rPh sb="0" eb="2">
      <t>ドウイツ</t>
    </rPh>
    <rPh sb="2" eb="4">
      <t>ケイヤク</t>
    </rPh>
    <rPh sb="5" eb="6">
      <t>リョウ</t>
    </rPh>
    <rPh sb="6" eb="7">
      <t>ホウ</t>
    </rPh>
    <rPh sb="8" eb="10">
      <t>バアイ</t>
    </rPh>
    <phoneticPr fontId="17"/>
  </si>
  <si>
    <t>単独の分の控除可能額</t>
    <rPh sb="0" eb="2">
      <t>タンドク</t>
    </rPh>
    <rPh sb="3" eb="4">
      <t>ブン</t>
    </rPh>
    <rPh sb="5" eb="7">
      <t>コウジョ</t>
    </rPh>
    <rPh sb="7" eb="9">
      <t>カノウ</t>
    </rPh>
    <rPh sb="9" eb="10">
      <t>ガク</t>
    </rPh>
    <phoneticPr fontId="17"/>
  </si>
  <si>
    <t>単純合計</t>
    <rPh sb="0" eb="2">
      <t>タンジュン</t>
    </rPh>
    <rPh sb="2" eb="4">
      <t>ゴウケイ</t>
    </rPh>
    <phoneticPr fontId="17"/>
  </si>
  <si>
    <t>限度額内最大合計</t>
    <rPh sb="0" eb="2">
      <t>ゲンド</t>
    </rPh>
    <rPh sb="2" eb="3">
      <t>ガク</t>
    </rPh>
    <rPh sb="3" eb="4">
      <t>ナイ</t>
    </rPh>
    <rPh sb="4" eb="6">
      <t>サイダイ</t>
    </rPh>
    <rPh sb="6" eb="8">
      <t>ゴウケイ</t>
    </rPh>
    <phoneticPr fontId="17"/>
  </si>
  <si>
    <t>決定</t>
    <rPh sb="0" eb="2">
      <t>ケッテイ</t>
    </rPh>
    <phoneticPr fontId="17"/>
  </si>
  <si>
    <t>地震のみ</t>
    <rPh sb="0" eb="2">
      <t>ジシン</t>
    </rPh>
    <phoneticPr fontId="17"/>
  </si>
  <si>
    <t>地震合計</t>
    <rPh sb="0" eb="2">
      <t>ジシン</t>
    </rPh>
    <rPh sb="2" eb="4">
      <t>ゴウケイ</t>
    </rPh>
    <phoneticPr fontId="17"/>
  </si>
  <si>
    <t>旧長期合計</t>
    <rPh sb="3" eb="5">
      <t>ゴウケイ</t>
    </rPh>
    <phoneticPr fontId="17"/>
  </si>
  <si>
    <t>記載分控除額</t>
  </si>
  <si>
    <t>H</t>
    <phoneticPr fontId="17"/>
  </si>
  <si>
    <t>I</t>
    <phoneticPr fontId="17"/>
  </si>
  <si>
    <t>A/2+I</t>
    <phoneticPr fontId="17"/>
  </si>
  <si>
    <t>J</t>
    <phoneticPr fontId="17"/>
  </si>
  <si>
    <t>K</t>
    <phoneticPr fontId="17"/>
  </si>
  <si>
    <t>別契約の計算</t>
    <rPh sb="0" eb="1">
      <t>ベツ</t>
    </rPh>
    <rPh sb="1" eb="3">
      <t>ケイヤク</t>
    </rPh>
    <rPh sb="4" eb="6">
      <t>ケイサン</t>
    </rPh>
    <phoneticPr fontId="17"/>
  </si>
  <si>
    <t>A</t>
    <phoneticPr fontId="17"/>
  </si>
  <si>
    <t>B</t>
    <phoneticPr fontId="17"/>
  </si>
  <si>
    <t>旧長期</t>
    <phoneticPr fontId="11"/>
  </si>
  <si>
    <t>C</t>
    <phoneticPr fontId="17"/>
  </si>
  <si>
    <t>D</t>
    <phoneticPr fontId="17"/>
  </si>
  <si>
    <t>A+B</t>
    <phoneticPr fontId="17"/>
  </si>
  <si>
    <t>E</t>
    <phoneticPr fontId="17"/>
  </si>
  <si>
    <t>C+D</t>
    <phoneticPr fontId="17"/>
  </si>
  <si>
    <t>F</t>
    <phoneticPr fontId="17"/>
  </si>
  <si>
    <t>G</t>
    <phoneticPr fontId="17"/>
  </si>
  <si>
    <t>E/2+G</t>
    <phoneticPr fontId="17"/>
  </si>
  <si>
    <t>H</t>
    <phoneticPr fontId="17"/>
  </si>
  <si>
    <t>F</t>
    <phoneticPr fontId="17"/>
  </si>
  <si>
    <t>J</t>
    <phoneticPr fontId="17"/>
  </si>
  <si>
    <t>地震保険</t>
    <rPh sb="0" eb="2">
      <t>ジシン</t>
    </rPh>
    <rPh sb="2" eb="4">
      <t>ホケン</t>
    </rPh>
    <phoneticPr fontId="10"/>
  </si>
  <si>
    <t>旧長期保険</t>
    <rPh sb="0" eb="1">
      <t>キュウ</t>
    </rPh>
    <rPh sb="1" eb="3">
      <t>チョウキ</t>
    </rPh>
    <rPh sb="3" eb="5">
      <t>ホケン</t>
    </rPh>
    <phoneticPr fontId="10"/>
  </si>
  <si>
    <t>契約１</t>
    <rPh sb="0" eb="2">
      <t>ケイヤク</t>
    </rPh>
    <phoneticPr fontId="10"/>
  </si>
  <si>
    <t>契約２</t>
    <rPh sb="0" eb="2">
      <t>ケイヤク</t>
    </rPh>
    <phoneticPr fontId="10"/>
  </si>
  <si>
    <t>契約３</t>
    <rPh sb="0" eb="2">
      <t>ケイヤク</t>
    </rPh>
    <phoneticPr fontId="10"/>
  </si>
  <si>
    <t>寡婦控除</t>
    <rPh sb="0" eb="2">
      <t>カフ</t>
    </rPh>
    <rPh sb="2" eb="4">
      <t>コウジョ</t>
    </rPh>
    <phoneticPr fontId="10"/>
  </si>
  <si>
    <t>ひとり親控除</t>
    <rPh sb="3" eb="4">
      <t>オヤ</t>
    </rPh>
    <rPh sb="4" eb="6">
      <t>コウジョ</t>
    </rPh>
    <phoneticPr fontId="10"/>
  </si>
  <si>
    <t>※寡婦控除にチェックを入れた場合</t>
    <rPh sb="1" eb="5">
      <t>カフコウジョ</t>
    </rPh>
    <rPh sb="11" eb="12">
      <t>イ</t>
    </rPh>
    <rPh sb="14" eb="16">
      <t>バアイ</t>
    </rPh>
    <phoneticPr fontId="10"/>
  </si>
  <si>
    <t>死別</t>
    <rPh sb="0" eb="2">
      <t>シベツ</t>
    </rPh>
    <phoneticPr fontId="10"/>
  </si>
  <si>
    <t>離婚</t>
    <rPh sb="0" eb="2">
      <t>リコン</t>
    </rPh>
    <phoneticPr fontId="10"/>
  </si>
  <si>
    <t>生死不明</t>
    <rPh sb="0" eb="2">
      <t>セイシ</t>
    </rPh>
    <rPh sb="2" eb="4">
      <t>フメイ</t>
    </rPh>
    <phoneticPr fontId="10"/>
  </si>
  <si>
    <t>未帰還</t>
    <rPh sb="0" eb="3">
      <t>ミキカン</t>
    </rPh>
    <phoneticPr fontId="10"/>
  </si>
  <si>
    <t>学校名</t>
    <rPh sb="0" eb="2">
      <t>ガッコウ</t>
    </rPh>
    <rPh sb="2" eb="3">
      <t>メイ</t>
    </rPh>
    <phoneticPr fontId="10"/>
  </si>
  <si>
    <t>控除の対象のかたは学校名を入力してください</t>
    <rPh sb="0" eb="2">
      <t>コウジョ</t>
    </rPh>
    <rPh sb="3" eb="5">
      <t>タイショウ</t>
    </rPh>
    <rPh sb="9" eb="11">
      <t>ガッコウ</t>
    </rPh>
    <rPh sb="11" eb="12">
      <t>ナ</t>
    </rPh>
    <rPh sb="13" eb="15">
      <t>ニュウリョク</t>
    </rPh>
    <phoneticPr fontId="10"/>
  </si>
  <si>
    <t>フリガナ</t>
    <phoneticPr fontId="10"/>
  </si>
  <si>
    <t>名前</t>
    <rPh sb="0" eb="2">
      <t>ナマエ</t>
    </rPh>
    <phoneticPr fontId="10"/>
  </si>
  <si>
    <t>障害の区分</t>
    <rPh sb="0" eb="2">
      <t>ショウガイ</t>
    </rPh>
    <rPh sb="3" eb="5">
      <t>クブン</t>
    </rPh>
    <phoneticPr fontId="10"/>
  </si>
  <si>
    <t>特別障害</t>
    <rPh sb="0" eb="2">
      <t>トクベツ</t>
    </rPh>
    <rPh sb="2" eb="4">
      <t>ショウガイ</t>
    </rPh>
    <phoneticPr fontId="10"/>
  </si>
  <si>
    <t>普通障害</t>
    <rPh sb="0" eb="2">
      <t>フツウ</t>
    </rPh>
    <rPh sb="2" eb="4">
      <t>ショウガイ</t>
    </rPh>
    <phoneticPr fontId="10"/>
  </si>
  <si>
    <t>控除の区分</t>
    <rPh sb="0" eb="2">
      <t>コウジョ</t>
    </rPh>
    <rPh sb="3" eb="5">
      <t>クブン</t>
    </rPh>
    <phoneticPr fontId="10"/>
  </si>
  <si>
    <t>身体1級</t>
    <rPh sb="0" eb="2">
      <t>シンタイ</t>
    </rPh>
    <rPh sb="3" eb="4">
      <t>キュウ</t>
    </rPh>
    <phoneticPr fontId="10"/>
  </si>
  <si>
    <t>身体2級</t>
    <rPh sb="0" eb="2">
      <t>シンタイ</t>
    </rPh>
    <rPh sb="3" eb="4">
      <t>キュウ</t>
    </rPh>
    <phoneticPr fontId="10"/>
  </si>
  <si>
    <t>身体3級</t>
    <rPh sb="0" eb="2">
      <t>シンタイ</t>
    </rPh>
    <rPh sb="3" eb="4">
      <t>キュウ</t>
    </rPh>
    <phoneticPr fontId="10"/>
  </si>
  <si>
    <t>身体4級</t>
    <rPh sb="0" eb="2">
      <t>シンタイ</t>
    </rPh>
    <rPh sb="3" eb="4">
      <t>キュウ</t>
    </rPh>
    <phoneticPr fontId="10"/>
  </si>
  <si>
    <t>身体5級</t>
    <rPh sb="0" eb="2">
      <t>シンタイ</t>
    </rPh>
    <rPh sb="3" eb="4">
      <t>キュウ</t>
    </rPh>
    <phoneticPr fontId="10"/>
  </si>
  <si>
    <t>身体6級</t>
    <rPh sb="0" eb="2">
      <t>シンタイ</t>
    </rPh>
    <rPh sb="3" eb="4">
      <t>キュウ</t>
    </rPh>
    <phoneticPr fontId="10"/>
  </si>
  <si>
    <t>精神1級</t>
    <rPh sb="0" eb="2">
      <t>セイシン</t>
    </rPh>
    <rPh sb="3" eb="4">
      <t>キュウ</t>
    </rPh>
    <phoneticPr fontId="10"/>
  </si>
  <si>
    <t>精神2級</t>
    <rPh sb="0" eb="2">
      <t>セイシン</t>
    </rPh>
    <rPh sb="3" eb="4">
      <t>キュウ</t>
    </rPh>
    <phoneticPr fontId="10"/>
  </si>
  <si>
    <t>精神3級</t>
    <rPh sb="0" eb="2">
      <t>セイシン</t>
    </rPh>
    <rPh sb="3" eb="4">
      <t>キュウ</t>
    </rPh>
    <phoneticPr fontId="10"/>
  </si>
  <si>
    <t>療育A1</t>
    <rPh sb="0" eb="2">
      <t>リョウイク</t>
    </rPh>
    <phoneticPr fontId="10"/>
  </si>
  <si>
    <t>療育A2</t>
    <rPh sb="0" eb="2">
      <t>リョウイク</t>
    </rPh>
    <phoneticPr fontId="10"/>
  </si>
  <si>
    <t>療育B1</t>
    <rPh sb="0" eb="2">
      <t>リョウイク</t>
    </rPh>
    <phoneticPr fontId="10"/>
  </si>
  <si>
    <t>療育B2</t>
    <rPh sb="0" eb="2">
      <t>リョウイク</t>
    </rPh>
    <phoneticPr fontId="10"/>
  </si>
  <si>
    <t>身体7級</t>
    <rPh sb="0" eb="2">
      <t>シンタイ</t>
    </rPh>
    <rPh sb="3" eb="4">
      <t>キュウ</t>
    </rPh>
    <phoneticPr fontId="10"/>
  </si>
  <si>
    <t>居住区分</t>
    <rPh sb="0" eb="2">
      <t>キョジュウ</t>
    </rPh>
    <rPh sb="2" eb="4">
      <t>クブン</t>
    </rPh>
    <phoneticPr fontId="10"/>
  </si>
  <si>
    <t>同居</t>
    <rPh sb="0" eb="2">
      <t>ドウキョ</t>
    </rPh>
    <phoneticPr fontId="10"/>
  </si>
  <si>
    <t>別居</t>
    <rPh sb="0" eb="2">
      <t>ベッキョ</t>
    </rPh>
    <phoneticPr fontId="10"/>
  </si>
  <si>
    <t>続柄</t>
    <rPh sb="0" eb="2">
      <t>ツヅキガラ</t>
    </rPh>
    <phoneticPr fontId="10"/>
  </si>
  <si>
    <t>本人</t>
    <rPh sb="0" eb="2">
      <t>ホンニン</t>
    </rPh>
    <phoneticPr fontId="10"/>
  </si>
  <si>
    <t>それ以外</t>
    <rPh sb="2" eb="4">
      <t>イガイ</t>
    </rPh>
    <phoneticPr fontId="10"/>
  </si>
  <si>
    <t>※続柄が本人以外の場合</t>
    <rPh sb="1" eb="3">
      <t>ツヅキガラ</t>
    </rPh>
    <rPh sb="4" eb="6">
      <t>ホンニン</t>
    </rPh>
    <rPh sb="6" eb="8">
      <t>イガイ</t>
    </rPh>
    <rPh sb="9" eb="11">
      <t>バアイ</t>
    </rPh>
    <phoneticPr fontId="10"/>
  </si>
  <si>
    <t>3人以上いる場合は申告書を印刷後空きスペースに書き加えるようにお願いします</t>
    <rPh sb="1" eb="2">
      <t>ニン</t>
    </rPh>
    <rPh sb="2" eb="4">
      <t>イジョウ</t>
    </rPh>
    <rPh sb="6" eb="8">
      <t>バアイ</t>
    </rPh>
    <rPh sb="9" eb="12">
      <t>シンコクショ</t>
    </rPh>
    <rPh sb="13" eb="15">
      <t>インサツ</t>
    </rPh>
    <rPh sb="15" eb="16">
      <t>ゴ</t>
    </rPh>
    <rPh sb="16" eb="17">
      <t>ア</t>
    </rPh>
    <rPh sb="23" eb="24">
      <t>カ</t>
    </rPh>
    <rPh sb="25" eb="26">
      <t>クワ</t>
    </rPh>
    <rPh sb="32" eb="33">
      <t>ネガ</t>
    </rPh>
    <phoneticPr fontId="10"/>
  </si>
  <si>
    <t>生年月日</t>
    <rPh sb="0" eb="2">
      <t>セイネン</t>
    </rPh>
    <rPh sb="2" eb="4">
      <t>ガッピ</t>
    </rPh>
    <phoneticPr fontId="10"/>
  </si>
  <si>
    <t>配偶者の合計所得金額</t>
    <rPh sb="0" eb="3">
      <t>ハイグウシャ</t>
    </rPh>
    <rPh sb="4" eb="6">
      <t>ゴウケイ</t>
    </rPh>
    <rPh sb="6" eb="8">
      <t>ショトク</t>
    </rPh>
    <rPh sb="8" eb="10">
      <t>キンガク</t>
    </rPh>
    <phoneticPr fontId="10"/>
  </si>
  <si>
    <t>明治</t>
    <rPh sb="0" eb="2">
      <t>メイジ</t>
    </rPh>
    <phoneticPr fontId="10"/>
  </si>
  <si>
    <t>大正</t>
    <rPh sb="0" eb="2">
      <t>タイショウ</t>
    </rPh>
    <phoneticPr fontId="10"/>
  </si>
  <si>
    <t>昭和</t>
    <rPh sb="0" eb="2">
      <t>ショウワ</t>
    </rPh>
    <phoneticPr fontId="10"/>
  </si>
  <si>
    <t>平成</t>
    <rPh sb="0" eb="2">
      <t>ヘイセイ</t>
    </rPh>
    <phoneticPr fontId="10"/>
  </si>
  <si>
    <t>令和</t>
    <rPh sb="0" eb="2">
      <t>レイワ</t>
    </rPh>
    <phoneticPr fontId="10"/>
  </si>
  <si>
    <t>元年</t>
    <rPh sb="0" eb="2">
      <t>ガンネン</t>
    </rPh>
    <phoneticPr fontId="10"/>
  </si>
  <si>
    <t>33年</t>
    <rPh sb="2" eb="3">
      <t>ネン</t>
    </rPh>
    <phoneticPr fontId="10"/>
  </si>
  <si>
    <t>34年</t>
    <rPh sb="2" eb="3">
      <t>ネン</t>
    </rPh>
    <phoneticPr fontId="10"/>
  </si>
  <si>
    <t>35年</t>
    <rPh sb="2" eb="3">
      <t>ネン</t>
    </rPh>
    <phoneticPr fontId="10"/>
  </si>
  <si>
    <t>36年</t>
    <rPh sb="2" eb="3">
      <t>ネン</t>
    </rPh>
    <phoneticPr fontId="10"/>
  </si>
  <si>
    <t>37年</t>
    <rPh sb="2" eb="3">
      <t>ネン</t>
    </rPh>
    <phoneticPr fontId="10"/>
  </si>
  <si>
    <t>38年</t>
    <rPh sb="2" eb="3">
      <t>ネン</t>
    </rPh>
    <phoneticPr fontId="10"/>
  </si>
  <si>
    <t>39年</t>
    <rPh sb="2" eb="3">
      <t>ネン</t>
    </rPh>
    <phoneticPr fontId="10"/>
  </si>
  <si>
    <t>40年</t>
    <rPh sb="2" eb="3">
      <t>ネン</t>
    </rPh>
    <phoneticPr fontId="10"/>
  </si>
  <si>
    <t>41年</t>
    <rPh sb="2" eb="3">
      <t>ネン</t>
    </rPh>
    <phoneticPr fontId="10"/>
  </si>
  <si>
    <t>42年</t>
    <rPh sb="2" eb="3">
      <t>ネン</t>
    </rPh>
    <phoneticPr fontId="10"/>
  </si>
  <si>
    <t>43年</t>
    <rPh sb="2" eb="3">
      <t>ネン</t>
    </rPh>
    <phoneticPr fontId="10"/>
  </si>
  <si>
    <t>44年</t>
    <rPh sb="2" eb="3">
      <t>ネン</t>
    </rPh>
    <phoneticPr fontId="10"/>
  </si>
  <si>
    <t>45年</t>
    <rPh sb="2" eb="3">
      <t>ネン</t>
    </rPh>
    <phoneticPr fontId="10"/>
  </si>
  <si>
    <t>46年</t>
    <rPh sb="2" eb="3">
      <t>ネン</t>
    </rPh>
    <phoneticPr fontId="10"/>
  </si>
  <si>
    <t>47年</t>
    <rPh sb="2" eb="3">
      <t>ネン</t>
    </rPh>
    <phoneticPr fontId="10"/>
  </si>
  <si>
    <t>48年</t>
    <rPh sb="2" eb="3">
      <t>ネン</t>
    </rPh>
    <phoneticPr fontId="10"/>
  </si>
  <si>
    <t>49年</t>
    <rPh sb="2" eb="3">
      <t>ネン</t>
    </rPh>
    <phoneticPr fontId="10"/>
  </si>
  <si>
    <t>50年</t>
    <rPh sb="2" eb="3">
      <t>ネン</t>
    </rPh>
    <phoneticPr fontId="10"/>
  </si>
  <si>
    <t>51年</t>
    <rPh sb="2" eb="3">
      <t>ネン</t>
    </rPh>
    <phoneticPr fontId="10"/>
  </si>
  <si>
    <t>52年</t>
    <rPh sb="2" eb="3">
      <t>ネン</t>
    </rPh>
    <phoneticPr fontId="10"/>
  </si>
  <si>
    <t>53年</t>
    <rPh sb="2" eb="3">
      <t>ネン</t>
    </rPh>
    <phoneticPr fontId="10"/>
  </si>
  <si>
    <t>54年</t>
    <rPh sb="2" eb="3">
      <t>ネン</t>
    </rPh>
    <phoneticPr fontId="10"/>
  </si>
  <si>
    <t>55年</t>
    <rPh sb="2" eb="3">
      <t>ネン</t>
    </rPh>
    <phoneticPr fontId="10"/>
  </si>
  <si>
    <t>56年</t>
    <rPh sb="2" eb="3">
      <t>ネン</t>
    </rPh>
    <phoneticPr fontId="10"/>
  </si>
  <si>
    <t>57年</t>
    <rPh sb="2" eb="3">
      <t>ネン</t>
    </rPh>
    <phoneticPr fontId="10"/>
  </si>
  <si>
    <t>58年</t>
    <rPh sb="2" eb="3">
      <t>ネン</t>
    </rPh>
    <phoneticPr fontId="10"/>
  </si>
  <si>
    <t>59年</t>
    <rPh sb="2" eb="3">
      <t>ネン</t>
    </rPh>
    <phoneticPr fontId="10"/>
  </si>
  <si>
    <t>60年</t>
    <rPh sb="2" eb="3">
      <t>ネン</t>
    </rPh>
    <phoneticPr fontId="10"/>
  </si>
  <si>
    <t>61年</t>
    <rPh sb="2" eb="3">
      <t>ネン</t>
    </rPh>
    <phoneticPr fontId="10"/>
  </si>
  <si>
    <t>62年</t>
    <rPh sb="2" eb="3">
      <t>ネン</t>
    </rPh>
    <phoneticPr fontId="10"/>
  </si>
  <si>
    <t>63年</t>
    <rPh sb="2" eb="3">
      <t>ネン</t>
    </rPh>
    <phoneticPr fontId="10"/>
  </si>
  <si>
    <t>64年</t>
    <rPh sb="2" eb="3">
      <t>ネン</t>
    </rPh>
    <phoneticPr fontId="10"/>
  </si>
  <si>
    <t>1日</t>
    <rPh sb="1" eb="2">
      <t>ニチ</t>
    </rPh>
    <phoneticPr fontId="10"/>
  </si>
  <si>
    <t>マイナンバー</t>
    <phoneticPr fontId="10"/>
  </si>
  <si>
    <t>住所</t>
    <rPh sb="0" eb="2">
      <t>ジュウショ</t>
    </rPh>
    <phoneticPr fontId="10"/>
  </si>
  <si>
    <t>フリガナ</t>
    <phoneticPr fontId="10"/>
  </si>
  <si>
    <t>（１）医療費通知に記載された医療費の額</t>
    <rPh sb="3" eb="6">
      <t>イリョウヒ</t>
    </rPh>
    <rPh sb="6" eb="8">
      <t>ツウチ</t>
    </rPh>
    <rPh sb="9" eb="11">
      <t>キサイ</t>
    </rPh>
    <rPh sb="14" eb="17">
      <t>イリョウヒ</t>
    </rPh>
    <rPh sb="18" eb="19">
      <t>ガク</t>
    </rPh>
    <phoneticPr fontId="10"/>
  </si>
  <si>
    <t>２　医療費（上記1以外）の明細</t>
    <rPh sb="2" eb="5">
      <t>イリョウヒ</t>
    </rPh>
    <rPh sb="6" eb="8">
      <t>ジョウキ</t>
    </rPh>
    <rPh sb="9" eb="11">
      <t>イガイ</t>
    </rPh>
    <rPh sb="13" eb="15">
      <t>メイサイ</t>
    </rPh>
    <phoneticPr fontId="10"/>
  </si>
  <si>
    <t>１　医療費通知に記載された事項</t>
    <rPh sb="2" eb="5">
      <t>イリョウヒ</t>
    </rPh>
    <rPh sb="5" eb="7">
      <t>ツウチ</t>
    </rPh>
    <rPh sb="8" eb="10">
      <t>キサイ</t>
    </rPh>
    <rPh sb="13" eb="15">
      <t>ジコウ</t>
    </rPh>
    <phoneticPr fontId="10"/>
  </si>
  <si>
    <t>(3)医療費の区分</t>
    <rPh sb="3" eb="6">
      <t>イリョウヒ</t>
    </rPh>
    <rPh sb="7" eb="9">
      <t>クブン</t>
    </rPh>
    <phoneticPr fontId="10"/>
  </si>
  <si>
    <t>(4)支払った医療費の額</t>
    <rPh sb="3" eb="5">
      <t>シハラ</t>
    </rPh>
    <rPh sb="7" eb="10">
      <t>イリョウヒ</t>
    </rPh>
    <rPh sb="11" eb="12">
      <t>ガク</t>
    </rPh>
    <phoneticPr fontId="10"/>
  </si>
  <si>
    <t>(5)(4)のうち生命保険や社会保険などで補てんされる金額</t>
    <rPh sb="9" eb="13">
      <t>セイメイホケン</t>
    </rPh>
    <rPh sb="14" eb="16">
      <t>シャカイ</t>
    </rPh>
    <rPh sb="16" eb="18">
      <t>ホケン</t>
    </rPh>
    <rPh sb="21" eb="22">
      <t>ホ</t>
    </rPh>
    <rPh sb="27" eb="29">
      <t>キンガク</t>
    </rPh>
    <phoneticPr fontId="10"/>
  </si>
  <si>
    <t>診療・治療</t>
    <rPh sb="0" eb="2">
      <t>シンリョウ</t>
    </rPh>
    <rPh sb="3" eb="5">
      <t>チリョウ</t>
    </rPh>
    <phoneticPr fontId="10"/>
  </si>
  <si>
    <t>介護保険サービス</t>
    <rPh sb="0" eb="2">
      <t>カイゴ</t>
    </rPh>
    <rPh sb="2" eb="4">
      <t>ホケン</t>
    </rPh>
    <phoneticPr fontId="10"/>
  </si>
  <si>
    <t>その他の医療費</t>
    <rPh sb="2" eb="3">
      <t>タ</t>
    </rPh>
    <rPh sb="4" eb="7">
      <t>イリョウヒ</t>
    </rPh>
    <phoneticPr fontId="10"/>
  </si>
  <si>
    <t>医療費の合計</t>
    <rPh sb="0" eb="3">
      <t>イリョウヒ</t>
    </rPh>
    <rPh sb="4" eb="6">
      <t>ゴウケイ</t>
    </rPh>
    <phoneticPr fontId="10"/>
  </si>
  <si>
    <t>医療費控除</t>
    <rPh sb="0" eb="3">
      <t>イリョウヒ</t>
    </rPh>
    <rPh sb="3" eb="5">
      <t>コウジョ</t>
    </rPh>
    <phoneticPr fontId="17"/>
  </si>
  <si>
    <t>支払医療費</t>
    <rPh sb="0" eb="2">
      <t>シハラ</t>
    </rPh>
    <rPh sb="2" eb="5">
      <t>イリョウヒ</t>
    </rPh>
    <phoneticPr fontId="17"/>
  </si>
  <si>
    <t>補填金額</t>
    <rPh sb="0" eb="2">
      <t>ホテン</t>
    </rPh>
    <rPh sb="2" eb="4">
      <t>キンガク</t>
    </rPh>
    <phoneticPr fontId="17"/>
  </si>
  <si>
    <t>所得合計</t>
    <rPh sb="0" eb="2">
      <t>ショトク</t>
    </rPh>
    <rPh sb="2" eb="4">
      <t>ゴウケイ</t>
    </rPh>
    <phoneticPr fontId="17"/>
  </si>
  <si>
    <t>所得の5％</t>
    <rPh sb="0" eb="2">
      <t>ショトク</t>
    </rPh>
    <phoneticPr fontId="17"/>
  </si>
  <si>
    <t>比較結果</t>
    <rPh sb="0" eb="2">
      <t>ヒカク</t>
    </rPh>
    <rPh sb="2" eb="4">
      <t>ケッカ</t>
    </rPh>
    <phoneticPr fontId="17"/>
  </si>
  <si>
    <t>差引金額</t>
    <rPh sb="0" eb="1">
      <t>サ</t>
    </rPh>
    <rPh sb="1" eb="2">
      <t>ヒ</t>
    </rPh>
    <rPh sb="2" eb="4">
      <t>キンガク</t>
    </rPh>
    <phoneticPr fontId="17"/>
  </si>
  <si>
    <t>計算値</t>
    <rPh sb="0" eb="2">
      <t>ケイサン</t>
    </rPh>
    <rPh sb="2" eb="3">
      <t>チ</t>
    </rPh>
    <phoneticPr fontId="17"/>
  </si>
  <si>
    <t>スイッチOTC</t>
    <phoneticPr fontId="17"/>
  </si>
  <si>
    <t>①</t>
    <phoneticPr fontId="17"/>
  </si>
  <si>
    <t>③</t>
    <phoneticPr fontId="17"/>
  </si>
  <si>
    <t>差引額</t>
    <rPh sb="0" eb="2">
      <t>サシヒキ</t>
    </rPh>
    <rPh sb="2" eb="3">
      <t>ガク</t>
    </rPh>
    <phoneticPr fontId="17"/>
  </si>
  <si>
    <t>上限</t>
    <rPh sb="0" eb="2">
      <t>ジョウゲン</t>
    </rPh>
    <phoneticPr fontId="17"/>
  </si>
  <si>
    <t>①－②－③</t>
    <phoneticPr fontId="17"/>
  </si>
  <si>
    <t>上限設定</t>
    <rPh sb="0" eb="2">
      <t>ジョウゲン</t>
    </rPh>
    <rPh sb="2" eb="4">
      <t>セッテイ</t>
    </rPh>
    <phoneticPr fontId="17"/>
  </si>
  <si>
    <t>総所得金額等</t>
    <phoneticPr fontId="17"/>
  </si>
  <si>
    <t>医療費控除の明細書</t>
    <rPh sb="0" eb="3">
      <t>イリョウヒ</t>
    </rPh>
    <rPh sb="3" eb="5">
      <t>コウジョ</t>
    </rPh>
    <rPh sb="6" eb="9">
      <t>メイサイショ</t>
    </rPh>
    <phoneticPr fontId="10"/>
  </si>
  <si>
    <t>１　申告する方の健康を保持増進及び予防への取組</t>
    <rPh sb="2" eb="4">
      <t>シンコク</t>
    </rPh>
    <rPh sb="6" eb="7">
      <t>カタ</t>
    </rPh>
    <rPh sb="8" eb="10">
      <t>ケンコウ</t>
    </rPh>
    <rPh sb="11" eb="13">
      <t>ホジ</t>
    </rPh>
    <rPh sb="13" eb="15">
      <t>ゾウシン</t>
    </rPh>
    <rPh sb="15" eb="16">
      <t>オヨ</t>
    </rPh>
    <rPh sb="17" eb="19">
      <t>ヨボウ</t>
    </rPh>
    <rPh sb="21" eb="22">
      <t>ト</t>
    </rPh>
    <rPh sb="22" eb="23">
      <t>ク</t>
    </rPh>
    <phoneticPr fontId="10"/>
  </si>
  <si>
    <t>(1)取組内容</t>
    <rPh sb="3" eb="4">
      <t>ト</t>
    </rPh>
    <rPh sb="4" eb="5">
      <t>ク</t>
    </rPh>
    <rPh sb="5" eb="7">
      <t>ナイヨウ</t>
    </rPh>
    <phoneticPr fontId="10"/>
  </si>
  <si>
    <t>(2)発行者名</t>
    <rPh sb="3" eb="6">
      <t>ハッコウシャ</t>
    </rPh>
    <rPh sb="6" eb="7">
      <t>メイ</t>
    </rPh>
    <phoneticPr fontId="10"/>
  </si>
  <si>
    <t>健康診査</t>
    <rPh sb="0" eb="2">
      <t>ケンコウ</t>
    </rPh>
    <rPh sb="2" eb="4">
      <t>シンサ</t>
    </rPh>
    <phoneticPr fontId="10"/>
  </si>
  <si>
    <t>予防接種</t>
    <rPh sb="0" eb="2">
      <t>ヨボウ</t>
    </rPh>
    <rPh sb="2" eb="4">
      <t>セッシュ</t>
    </rPh>
    <phoneticPr fontId="10"/>
  </si>
  <si>
    <t>定期健康診断</t>
    <rPh sb="0" eb="2">
      <t>テイキ</t>
    </rPh>
    <rPh sb="2" eb="4">
      <t>ケンコウ</t>
    </rPh>
    <rPh sb="4" eb="6">
      <t>シンダン</t>
    </rPh>
    <phoneticPr fontId="10"/>
  </si>
  <si>
    <t>特定健康診査</t>
    <rPh sb="0" eb="2">
      <t>トクテイ</t>
    </rPh>
    <rPh sb="2" eb="4">
      <t>ケンコウ</t>
    </rPh>
    <rPh sb="4" eb="6">
      <t>シンサ</t>
    </rPh>
    <phoneticPr fontId="10"/>
  </si>
  <si>
    <t>がん検診</t>
    <rPh sb="2" eb="4">
      <t>ケンシン</t>
    </rPh>
    <phoneticPr fontId="10"/>
  </si>
  <si>
    <t>（選択肢がなければ直接入力してください）</t>
    <rPh sb="1" eb="4">
      <t>センタクシ</t>
    </rPh>
    <rPh sb="9" eb="11">
      <t>チョクセツ</t>
    </rPh>
    <rPh sb="11" eb="13">
      <t>ニュウリョク</t>
    </rPh>
    <phoneticPr fontId="10"/>
  </si>
  <si>
    <t>２　特定一般用医薬品等購入費の明細</t>
    <rPh sb="2" eb="4">
      <t>トクテイ</t>
    </rPh>
    <rPh sb="4" eb="7">
      <t>イッパンヨウ</t>
    </rPh>
    <rPh sb="7" eb="10">
      <t>イヤクヒン</t>
    </rPh>
    <rPh sb="10" eb="11">
      <t>トウ</t>
    </rPh>
    <rPh sb="11" eb="14">
      <t>コウニュウヒ</t>
    </rPh>
    <rPh sb="15" eb="17">
      <t>メイサイ</t>
    </rPh>
    <phoneticPr fontId="10"/>
  </si>
  <si>
    <t>(1)薬局などの支払先の名称</t>
    <rPh sb="3" eb="5">
      <t>ヤッキョク</t>
    </rPh>
    <rPh sb="8" eb="10">
      <t>シハライ</t>
    </rPh>
    <rPh sb="10" eb="11">
      <t>サキ</t>
    </rPh>
    <rPh sb="12" eb="14">
      <t>メイショウ</t>
    </rPh>
    <phoneticPr fontId="10"/>
  </si>
  <si>
    <t>(2)医療品の名称</t>
    <rPh sb="3" eb="5">
      <t>イリョウ</t>
    </rPh>
    <rPh sb="5" eb="6">
      <t>ヒン</t>
    </rPh>
    <rPh sb="7" eb="9">
      <t>メイショウ</t>
    </rPh>
    <phoneticPr fontId="10"/>
  </si>
  <si>
    <t>(3)支払った金額</t>
    <rPh sb="3" eb="5">
      <t>シハラ</t>
    </rPh>
    <rPh sb="7" eb="9">
      <t>キンガク</t>
    </rPh>
    <phoneticPr fontId="10"/>
  </si>
  <si>
    <t>(4)(3)のうち生命保険や社会保険などで補てんされる金額</t>
    <rPh sb="9" eb="13">
      <t>セイメイホケン</t>
    </rPh>
    <rPh sb="14" eb="16">
      <t>シャカイ</t>
    </rPh>
    <rPh sb="16" eb="18">
      <t>ホケン</t>
    </rPh>
    <rPh sb="21" eb="22">
      <t>ホ</t>
    </rPh>
    <rPh sb="27" eb="29">
      <t>キンガク</t>
    </rPh>
    <phoneticPr fontId="10"/>
  </si>
  <si>
    <t>マイナンバー</t>
    <phoneticPr fontId="10"/>
  </si>
  <si>
    <t>マイナンバー</t>
  </si>
  <si>
    <t>マイナンバー</t>
    <phoneticPr fontId="10"/>
  </si>
  <si>
    <t>電話番号</t>
    <rPh sb="0" eb="2">
      <t>デンワ</t>
    </rPh>
    <rPh sb="2" eb="4">
      <t>バンゴウ</t>
    </rPh>
    <phoneticPr fontId="10"/>
  </si>
  <si>
    <t>業種・職業</t>
    <rPh sb="0" eb="2">
      <t>ギョウシュ</t>
    </rPh>
    <rPh sb="3" eb="5">
      <t>ショクギョウ</t>
    </rPh>
    <phoneticPr fontId="10"/>
  </si>
  <si>
    <t>世帯主との続柄</t>
    <rPh sb="0" eb="2">
      <t>セタイ</t>
    </rPh>
    <rPh sb="2" eb="3">
      <t>ヌシ</t>
    </rPh>
    <rPh sb="5" eb="7">
      <t>ツヅキガラ</t>
    </rPh>
    <phoneticPr fontId="10"/>
  </si>
  <si>
    <t>連絡先</t>
    <rPh sb="0" eb="3">
      <t>レンラクサキ</t>
    </rPh>
    <phoneticPr fontId="10"/>
  </si>
  <si>
    <t>携帯</t>
    <rPh sb="0" eb="2">
      <t>ケイタイ</t>
    </rPh>
    <phoneticPr fontId="10"/>
  </si>
  <si>
    <t>氏名（カタカナ）（※２）</t>
    <rPh sb="0" eb="2">
      <t>シメイ</t>
    </rPh>
    <phoneticPr fontId="10"/>
  </si>
  <si>
    <t>世帯主の氏名</t>
    <rPh sb="0" eb="3">
      <t>セタイヌシ</t>
    </rPh>
    <rPh sb="4" eb="6">
      <t>シメイ</t>
    </rPh>
    <phoneticPr fontId="10"/>
  </si>
  <si>
    <t>(入力例）</t>
    <rPh sb="1" eb="3">
      <t>ニュウリョク</t>
    </rPh>
    <rPh sb="3" eb="4">
      <t>レイ</t>
    </rPh>
    <phoneticPr fontId="10"/>
  </si>
  <si>
    <t>長崎市桜町2番22号</t>
    <rPh sb="0" eb="3">
      <t>ナガサキシ</t>
    </rPh>
    <rPh sb="3" eb="5">
      <t>サクラマチ</t>
    </rPh>
    <rPh sb="6" eb="7">
      <t>バン</t>
    </rPh>
    <rPh sb="9" eb="10">
      <t>ゴウ</t>
    </rPh>
    <phoneticPr fontId="10"/>
  </si>
  <si>
    <t>同上</t>
    <rPh sb="0" eb="2">
      <t>ドウジョウ</t>
    </rPh>
    <phoneticPr fontId="10"/>
  </si>
  <si>
    <t>ナガサキ　タロウ</t>
    <phoneticPr fontId="10"/>
  </si>
  <si>
    <t>000011112222</t>
    <phoneticPr fontId="10"/>
  </si>
  <si>
    <t>アルバイト</t>
    <phoneticPr fontId="10"/>
  </si>
  <si>
    <t>長崎　太郎</t>
    <rPh sb="0" eb="2">
      <t>ナガサキ</t>
    </rPh>
    <rPh sb="3" eb="5">
      <t>タロウ</t>
    </rPh>
    <phoneticPr fontId="10"/>
  </si>
  <si>
    <t>※16歳未満（平成18年1月2日以後に生まれた人）の扶養者に関してはこちらに入力してください</t>
    <rPh sb="3" eb="6">
      <t>サイミマン</t>
    </rPh>
    <rPh sb="7" eb="9">
      <t>ヘイセイ</t>
    </rPh>
    <rPh sb="11" eb="12">
      <t>ネン</t>
    </rPh>
    <rPh sb="13" eb="14">
      <t>ガツ</t>
    </rPh>
    <rPh sb="15" eb="16">
      <t>ニチ</t>
    </rPh>
    <rPh sb="16" eb="18">
      <t>イゴ</t>
    </rPh>
    <rPh sb="19" eb="20">
      <t>ウ</t>
    </rPh>
    <rPh sb="23" eb="24">
      <t>ヒト</t>
    </rPh>
    <rPh sb="26" eb="29">
      <t>フヨウシャ</t>
    </rPh>
    <rPh sb="30" eb="31">
      <t>カン</t>
    </rPh>
    <rPh sb="38" eb="40">
      <t>ニュウリョク</t>
    </rPh>
    <phoneticPr fontId="10"/>
  </si>
  <si>
    <t>賞与</t>
    <rPh sb="0" eb="2">
      <t>ショウヨ</t>
    </rPh>
    <phoneticPr fontId="10"/>
  </si>
  <si>
    <t>勤務先名</t>
    <rPh sb="0" eb="3">
      <t>キンムサキ</t>
    </rPh>
    <rPh sb="3" eb="4">
      <t>メイ</t>
    </rPh>
    <phoneticPr fontId="10"/>
  </si>
  <si>
    <t>勤務先所在地</t>
    <rPh sb="0" eb="3">
      <t>キンムサキ</t>
    </rPh>
    <rPh sb="3" eb="6">
      <t>ショザイチ</t>
    </rPh>
    <phoneticPr fontId="10"/>
  </si>
  <si>
    <t>電話番号</t>
    <rPh sb="0" eb="2">
      <t>デンワ</t>
    </rPh>
    <rPh sb="2" eb="4">
      <t>バンゴウ</t>
    </rPh>
    <phoneticPr fontId="10"/>
  </si>
  <si>
    <t>地震保険料の控除額</t>
    <rPh sb="0" eb="2">
      <t>ジシン</t>
    </rPh>
    <rPh sb="2" eb="5">
      <t>ホケンリョウ</t>
    </rPh>
    <rPh sb="6" eb="8">
      <t>コウジョ</t>
    </rPh>
    <rPh sb="8" eb="9">
      <t>ガク</t>
    </rPh>
    <phoneticPr fontId="17"/>
  </si>
  <si>
    <t>旧長期損害保険料の金額</t>
    <rPh sb="0" eb="1">
      <t>キュウ</t>
    </rPh>
    <rPh sb="1" eb="3">
      <t>チョウキ</t>
    </rPh>
    <rPh sb="3" eb="5">
      <t>ソンガイ</t>
    </rPh>
    <rPh sb="5" eb="8">
      <t>ホケンリョウ</t>
    </rPh>
    <rPh sb="9" eb="11">
      <t>キンガク</t>
    </rPh>
    <phoneticPr fontId="17"/>
  </si>
  <si>
    <t>地震保険料の金額</t>
    <rPh sb="0" eb="2">
      <t>ジシン</t>
    </rPh>
    <rPh sb="2" eb="5">
      <t>ホケンリョウ</t>
    </rPh>
    <rPh sb="6" eb="8">
      <t>キンガク</t>
    </rPh>
    <phoneticPr fontId="17"/>
  </si>
  <si>
    <t>※3人以上いる場合は申告書を印刷後空きスペースに書き加えるようにお願いします</t>
    <phoneticPr fontId="10"/>
  </si>
  <si>
    <t>旧生命保険料</t>
    <rPh sb="1" eb="3">
      <t>セイメイ</t>
    </rPh>
    <rPh sb="3" eb="6">
      <t>ホケンリョウ</t>
    </rPh>
    <phoneticPr fontId="17"/>
  </si>
  <si>
    <t>地震保険料の金額</t>
    <rPh sb="0" eb="2">
      <t>ジシン</t>
    </rPh>
    <rPh sb="2" eb="5">
      <t>ホケンリョウ</t>
    </rPh>
    <rPh sb="6" eb="8">
      <t>キンガク</t>
    </rPh>
    <phoneticPr fontId="10"/>
  </si>
  <si>
    <t>旧長期損害保険料の金額</t>
    <rPh sb="0" eb="1">
      <t>キュウ</t>
    </rPh>
    <rPh sb="1" eb="3">
      <t>チョウキ</t>
    </rPh>
    <rPh sb="3" eb="5">
      <t>ソンガイ</t>
    </rPh>
    <rPh sb="5" eb="7">
      <t>ホケン</t>
    </rPh>
    <rPh sb="7" eb="8">
      <t>リョウ</t>
    </rPh>
    <rPh sb="9" eb="11">
      <t>キンガク</t>
    </rPh>
    <phoneticPr fontId="10"/>
  </si>
  <si>
    <t>控除に該当する方は、入力してください。</t>
    <rPh sb="0" eb="2">
      <t>コウジョ</t>
    </rPh>
    <rPh sb="3" eb="5">
      <t>ガイトウ</t>
    </rPh>
    <rPh sb="7" eb="8">
      <t>カタ</t>
    </rPh>
    <rPh sb="10" eb="12">
      <t>ニュウリョク</t>
    </rPh>
    <phoneticPr fontId="10"/>
  </si>
  <si>
    <t>配偶者の情報を以下に入力してください</t>
    <rPh sb="0" eb="3">
      <t>ハイグウシャ</t>
    </rPh>
    <rPh sb="4" eb="6">
      <t>ジョウホウ</t>
    </rPh>
    <rPh sb="7" eb="9">
      <t>イカ</t>
    </rPh>
    <rPh sb="10" eb="12">
      <t>ニュウリョク</t>
    </rPh>
    <phoneticPr fontId="10"/>
  </si>
  <si>
    <t>扶養者の情報を以下に入力してください</t>
    <rPh sb="0" eb="3">
      <t>フヨウシャ</t>
    </rPh>
    <rPh sb="4" eb="6">
      <t>ジョウホウ</t>
    </rPh>
    <rPh sb="7" eb="9">
      <t>イカ</t>
    </rPh>
    <rPh sb="10" eb="12">
      <t>ニュウリョク</t>
    </rPh>
    <phoneticPr fontId="10"/>
  </si>
  <si>
    <t>小規模企業共済掛金等控除</t>
    <rPh sb="0" eb="9">
      <t>ショウキボキギョウキョウサイカケキン</t>
    </rPh>
    <rPh sb="9" eb="10">
      <t>トウ</t>
    </rPh>
    <rPh sb="10" eb="12">
      <t>コウジョ</t>
    </rPh>
    <phoneticPr fontId="10"/>
  </si>
  <si>
    <t>小規模企業共済掛金等控除</t>
    <phoneticPr fontId="10"/>
  </si>
  <si>
    <t>※社会保険料の金額が2段書きになっている場合</t>
    <rPh sb="1" eb="3">
      <t>シャカイ</t>
    </rPh>
    <rPh sb="3" eb="6">
      <t>ホケンリョウ</t>
    </rPh>
    <rPh sb="7" eb="9">
      <t>キンガク</t>
    </rPh>
    <rPh sb="11" eb="12">
      <t>ダン</t>
    </rPh>
    <rPh sb="12" eb="13">
      <t>カ</t>
    </rPh>
    <rPh sb="20" eb="22">
      <t>バアイ</t>
    </rPh>
    <phoneticPr fontId="10"/>
  </si>
  <si>
    <t>・口座振替納付済通知書</t>
    <rPh sb="1" eb="3">
      <t>コウザ</t>
    </rPh>
    <rPh sb="3" eb="5">
      <t>フリカエ</t>
    </rPh>
    <rPh sb="5" eb="7">
      <t>ノウフ</t>
    </rPh>
    <rPh sb="7" eb="8">
      <t>ズ</t>
    </rPh>
    <rPh sb="8" eb="11">
      <t>ツウチショ</t>
    </rPh>
    <phoneticPr fontId="10"/>
  </si>
  <si>
    <t>・年金の源泉徴収票</t>
    <rPh sb="1" eb="3">
      <t>ネンキン</t>
    </rPh>
    <rPh sb="4" eb="9">
      <t>ゲンセンチョウシュウヒョウ</t>
    </rPh>
    <phoneticPr fontId="10"/>
  </si>
  <si>
    <t>・給与の源泉徴収票</t>
    <rPh sb="1" eb="3">
      <t>キュウヨ</t>
    </rPh>
    <rPh sb="4" eb="9">
      <t>ゲンセンチョウシュウヒョウ</t>
    </rPh>
    <phoneticPr fontId="10"/>
  </si>
  <si>
    <t>・国民年金保険料控除証明書</t>
    <rPh sb="1" eb="3">
      <t>コクミン</t>
    </rPh>
    <rPh sb="3" eb="5">
      <t>ネンキン</t>
    </rPh>
    <rPh sb="5" eb="8">
      <t>ホケンリョウ</t>
    </rPh>
    <rPh sb="8" eb="10">
      <t>コウジョ</t>
    </rPh>
    <rPh sb="10" eb="13">
      <t>ショウメイショ</t>
    </rPh>
    <phoneticPr fontId="10"/>
  </si>
  <si>
    <t>・納付確認書</t>
    <rPh sb="1" eb="3">
      <t>ノウフ</t>
    </rPh>
    <rPh sb="3" eb="6">
      <t>カクニンショ</t>
    </rPh>
    <phoneticPr fontId="10"/>
  </si>
  <si>
    <t>・給与の源泉徴収票</t>
    <rPh sb="1" eb="3">
      <t>キュウヨ</t>
    </rPh>
    <rPh sb="4" eb="6">
      <t>ゲンセン</t>
    </rPh>
    <rPh sb="6" eb="9">
      <t>チョウシュウヒョウ</t>
    </rPh>
    <phoneticPr fontId="10"/>
  </si>
  <si>
    <t>・年金の源泉徴収票</t>
    <rPh sb="1" eb="3">
      <t>ネンキン</t>
    </rPh>
    <rPh sb="4" eb="6">
      <t>ゲンセン</t>
    </rPh>
    <rPh sb="6" eb="9">
      <t>チョウシュウヒョウ</t>
    </rPh>
    <phoneticPr fontId="10"/>
  </si>
  <si>
    <t>給与の源泉徴収票の「地震保険料の控除額」と「旧長期損害保険料の金額」を入力する</t>
    <rPh sb="0" eb="2">
      <t>キュウヨ</t>
    </rPh>
    <rPh sb="3" eb="5">
      <t>ゲンセン</t>
    </rPh>
    <rPh sb="5" eb="8">
      <t>チョウシュウヒョウ</t>
    </rPh>
    <rPh sb="10" eb="12">
      <t>ジシン</t>
    </rPh>
    <rPh sb="12" eb="15">
      <t>ホケンリョウ</t>
    </rPh>
    <rPh sb="16" eb="18">
      <t>コウジョ</t>
    </rPh>
    <rPh sb="18" eb="19">
      <t>ガク</t>
    </rPh>
    <rPh sb="22" eb="23">
      <t>キュウ</t>
    </rPh>
    <rPh sb="23" eb="25">
      <t>チョウキ</t>
    </rPh>
    <rPh sb="25" eb="27">
      <t>ソンガイ</t>
    </rPh>
    <rPh sb="27" eb="29">
      <t>ホケン</t>
    </rPh>
    <rPh sb="29" eb="30">
      <t>リョウ</t>
    </rPh>
    <rPh sb="31" eb="33">
      <t>キンガク</t>
    </rPh>
    <rPh sb="35" eb="37">
      <t>ニュウリョク</t>
    </rPh>
    <phoneticPr fontId="10"/>
  </si>
  <si>
    <t>※源泉徴収票から地震保険料の金額を逆算した場合は上記にそれぞれの金額を入力してください。</t>
    <rPh sb="1" eb="3">
      <t>ゲンセン</t>
    </rPh>
    <rPh sb="3" eb="6">
      <t>チョウシュウヒョウ</t>
    </rPh>
    <rPh sb="8" eb="10">
      <t>ジシン</t>
    </rPh>
    <rPh sb="10" eb="13">
      <t>ホケンリョウ</t>
    </rPh>
    <rPh sb="14" eb="16">
      <t>キンガク</t>
    </rPh>
    <rPh sb="17" eb="19">
      <t>ギャクサン</t>
    </rPh>
    <rPh sb="21" eb="23">
      <t>バアイ</t>
    </rPh>
    <rPh sb="24" eb="26">
      <t>ジョウキ</t>
    </rPh>
    <rPh sb="32" eb="34">
      <t>キンガク</t>
    </rPh>
    <rPh sb="35" eb="37">
      <t>ニュウリョク</t>
    </rPh>
    <phoneticPr fontId="10"/>
  </si>
  <si>
    <t>～給与収入入力欄～</t>
    <rPh sb="1" eb="3">
      <t>キュウヨ</t>
    </rPh>
    <rPh sb="3" eb="5">
      <t>シュウニュウ</t>
    </rPh>
    <rPh sb="5" eb="7">
      <t>ニュウリョク</t>
    </rPh>
    <rPh sb="7" eb="8">
      <t>ラン</t>
    </rPh>
    <phoneticPr fontId="10"/>
  </si>
  <si>
    <t>～年金収入入力欄～</t>
    <rPh sb="1" eb="3">
      <t>ネンキン</t>
    </rPh>
    <rPh sb="3" eb="5">
      <t>シュウニュウ</t>
    </rPh>
    <rPh sb="5" eb="7">
      <t>ニュウリョク</t>
    </rPh>
    <rPh sb="7" eb="8">
      <t>ラン</t>
    </rPh>
    <phoneticPr fontId="10"/>
  </si>
  <si>
    <t>～社会保険料の資料見本～</t>
    <rPh sb="1" eb="3">
      <t>シャカイ</t>
    </rPh>
    <rPh sb="3" eb="6">
      <t>ホケンリョウ</t>
    </rPh>
    <rPh sb="7" eb="9">
      <t>シリョウ</t>
    </rPh>
    <rPh sb="9" eb="11">
      <t>ミホン</t>
    </rPh>
    <phoneticPr fontId="10"/>
  </si>
  <si>
    <t>～生命保険料控除～</t>
    <rPh sb="1" eb="3">
      <t>セイメイ</t>
    </rPh>
    <rPh sb="3" eb="6">
      <t>ホケンリョウ</t>
    </rPh>
    <rPh sb="6" eb="8">
      <t>コウジョ</t>
    </rPh>
    <phoneticPr fontId="10"/>
  </si>
  <si>
    <t>～生命保険料の資料見本～</t>
    <rPh sb="1" eb="3">
      <t>セイメイ</t>
    </rPh>
    <rPh sb="3" eb="6">
      <t>ホケンリョウ</t>
    </rPh>
    <rPh sb="7" eb="9">
      <t>シリョウ</t>
    </rPh>
    <rPh sb="9" eb="11">
      <t>ミホン</t>
    </rPh>
    <phoneticPr fontId="10"/>
  </si>
  <si>
    <t>～地震保険料控除～</t>
    <rPh sb="1" eb="3">
      <t>ジシン</t>
    </rPh>
    <rPh sb="3" eb="6">
      <t>ホケンリョウ</t>
    </rPh>
    <rPh sb="6" eb="8">
      <t>コウジョ</t>
    </rPh>
    <phoneticPr fontId="10"/>
  </si>
  <si>
    <t>～地震保険料の資料見本～</t>
    <rPh sb="1" eb="3">
      <t>ジシン</t>
    </rPh>
    <rPh sb="3" eb="6">
      <t>ホケンリョウ</t>
    </rPh>
    <rPh sb="7" eb="9">
      <t>シリョウ</t>
    </rPh>
    <rPh sb="9" eb="11">
      <t>ミホン</t>
    </rPh>
    <phoneticPr fontId="10"/>
  </si>
  <si>
    <t>～寡婦・ひとり親控除～</t>
    <rPh sb="1" eb="3">
      <t>カフ</t>
    </rPh>
    <rPh sb="7" eb="8">
      <t>オヤ</t>
    </rPh>
    <rPh sb="8" eb="10">
      <t>コウジョ</t>
    </rPh>
    <phoneticPr fontId="10"/>
  </si>
  <si>
    <t>～寡婦・ひとり親の資料見本～</t>
    <rPh sb="1" eb="3">
      <t>カフ</t>
    </rPh>
    <rPh sb="7" eb="8">
      <t>オヤ</t>
    </rPh>
    <rPh sb="9" eb="11">
      <t>シリョウ</t>
    </rPh>
    <rPh sb="11" eb="13">
      <t>ミホン</t>
    </rPh>
    <phoneticPr fontId="10"/>
  </si>
  <si>
    <t>～勤労学生控除～</t>
    <rPh sb="1" eb="7">
      <t>キンロウガクセイコウジョ</t>
    </rPh>
    <phoneticPr fontId="10"/>
  </si>
  <si>
    <t>～障害者控除～</t>
    <rPh sb="1" eb="4">
      <t>ショウガイシャ</t>
    </rPh>
    <rPh sb="4" eb="6">
      <t>コウジョ</t>
    </rPh>
    <phoneticPr fontId="10"/>
  </si>
  <si>
    <t>～障害者控除の資料見本～</t>
    <rPh sb="1" eb="4">
      <t>ショウガイシャ</t>
    </rPh>
    <rPh sb="4" eb="6">
      <t>コウジョ</t>
    </rPh>
    <rPh sb="7" eb="9">
      <t>シリョウ</t>
    </rPh>
    <rPh sb="9" eb="11">
      <t>ミホン</t>
    </rPh>
    <phoneticPr fontId="10"/>
  </si>
  <si>
    <t>～配偶者（特別）控除～</t>
    <rPh sb="1" eb="4">
      <t>ハイグウシャ</t>
    </rPh>
    <rPh sb="5" eb="7">
      <t>トクベツ</t>
    </rPh>
    <rPh sb="8" eb="10">
      <t>コウジョ</t>
    </rPh>
    <phoneticPr fontId="10"/>
  </si>
  <si>
    <t>～配偶者（特別）控除の資料見本～</t>
    <rPh sb="1" eb="4">
      <t>ハイグウシャ</t>
    </rPh>
    <rPh sb="5" eb="7">
      <t>トクベツ</t>
    </rPh>
    <rPh sb="8" eb="10">
      <t>コウジョ</t>
    </rPh>
    <rPh sb="11" eb="13">
      <t>シリョウ</t>
    </rPh>
    <rPh sb="13" eb="15">
      <t>ミホン</t>
    </rPh>
    <phoneticPr fontId="10"/>
  </si>
  <si>
    <t>～扶養控除～</t>
    <rPh sb="1" eb="5">
      <t>フヨウコウジョ</t>
    </rPh>
    <phoneticPr fontId="10"/>
  </si>
  <si>
    <t>～扶養控除資料見本～</t>
    <rPh sb="1" eb="5">
      <t>フヨウコウジョ</t>
    </rPh>
    <rPh sb="5" eb="7">
      <t>シリョウ</t>
    </rPh>
    <rPh sb="7" eb="9">
      <t>ミホン</t>
    </rPh>
    <phoneticPr fontId="10"/>
  </si>
  <si>
    <t>～医療費控除～</t>
    <rPh sb="1" eb="4">
      <t>イリョウヒ</t>
    </rPh>
    <rPh sb="4" eb="6">
      <t>コウジョ</t>
    </rPh>
    <phoneticPr fontId="10"/>
  </si>
  <si>
    <t>090-0000-0000</t>
    <phoneticPr fontId="10"/>
  </si>
  <si>
    <t>※１　上記住所に変更がない場合は同上としてください</t>
    <rPh sb="3" eb="5">
      <t>ジョウキ</t>
    </rPh>
    <rPh sb="5" eb="7">
      <t>ジュウショ</t>
    </rPh>
    <rPh sb="8" eb="10">
      <t>ヘンコウ</t>
    </rPh>
    <rPh sb="13" eb="15">
      <t>バアイ</t>
    </rPh>
    <rPh sb="16" eb="18">
      <t>ドウジョウ</t>
    </rPh>
    <phoneticPr fontId="10"/>
  </si>
  <si>
    <t>※２　申告書を印刷後、名前のみは直筆で記載をお願いします</t>
    <rPh sb="3" eb="6">
      <t>シンコクショ</t>
    </rPh>
    <rPh sb="7" eb="9">
      <t>インサツ</t>
    </rPh>
    <rPh sb="9" eb="10">
      <t>ゴ</t>
    </rPh>
    <rPh sb="11" eb="13">
      <t>ナマエ</t>
    </rPh>
    <rPh sb="16" eb="18">
      <t>ジキヒツ</t>
    </rPh>
    <rPh sb="19" eb="21">
      <t>キサイ</t>
    </rPh>
    <rPh sb="23" eb="24">
      <t>ネガ</t>
    </rPh>
    <phoneticPr fontId="10"/>
  </si>
  <si>
    <t>給与と年金の収入がある方は以下から入力してください
（クリックをすると入力画面に移ります）</t>
    <rPh sb="0" eb="2">
      <t>キュウヨ</t>
    </rPh>
    <rPh sb="3" eb="5">
      <t>ネンキン</t>
    </rPh>
    <rPh sb="6" eb="8">
      <t>シュウニュウ</t>
    </rPh>
    <rPh sb="11" eb="12">
      <t>カタ</t>
    </rPh>
    <rPh sb="13" eb="15">
      <t>イカ</t>
    </rPh>
    <rPh sb="17" eb="19">
      <t>ニュウリョク</t>
    </rPh>
    <rPh sb="35" eb="37">
      <t>ニュウリョク</t>
    </rPh>
    <rPh sb="37" eb="39">
      <t>ガメン</t>
    </rPh>
    <rPh sb="40" eb="41">
      <t>ウツ</t>
    </rPh>
    <phoneticPr fontId="10"/>
  </si>
  <si>
    <t>控除額がある方は以下の各項目から入力してください
（クリックをすると入力画面に移ります）</t>
    <rPh sb="0" eb="2">
      <t>コウジョ</t>
    </rPh>
    <rPh sb="2" eb="3">
      <t>ガク</t>
    </rPh>
    <rPh sb="6" eb="7">
      <t>カタ</t>
    </rPh>
    <rPh sb="8" eb="10">
      <t>イカ</t>
    </rPh>
    <rPh sb="11" eb="12">
      <t>カク</t>
    </rPh>
    <rPh sb="12" eb="14">
      <t>コウモク</t>
    </rPh>
    <rPh sb="16" eb="18">
      <t>ニュウリョク</t>
    </rPh>
    <phoneticPr fontId="10"/>
  </si>
  <si>
    <t>以下の項目を入力してください。入力後は「次へ」のボタン進んでください。</t>
    <rPh sb="0" eb="2">
      <t>イカ</t>
    </rPh>
    <rPh sb="3" eb="5">
      <t>コウモク</t>
    </rPh>
    <rPh sb="6" eb="8">
      <t>ニュウリョク</t>
    </rPh>
    <rPh sb="15" eb="17">
      <t>ニュウリョク</t>
    </rPh>
    <rPh sb="17" eb="18">
      <t>ゴ</t>
    </rPh>
    <rPh sb="20" eb="21">
      <t>ツギ</t>
    </rPh>
    <rPh sb="27" eb="28">
      <t>スス</t>
    </rPh>
    <phoneticPr fontId="10"/>
  </si>
  <si>
    <t>入力が終わった方は以下のボタンから申告書の印刷へ進んでください</t>
    <rPh sb="0" eb="2">
      <t>ニュウリョク</t>
    </rPh>
    <rPh sb="3" eb="4">
      <t>オ</t>
    </rPh>
    <rPh sb="7" eb="8">
      <t>カタ</t>
    </rPh>
    <rPh sb="9" eb="11">
      <t>イカ</t>
    </rPh>
    <rPh sb="17" eb="20">
      <t>シンコクショ</t>
    </rPh>
    <rPh sb="21" eb="23">
      <t>インサツ</t>
    </rPh>
    <rPh sb="24" eb="25">
      <t>スス</t>
    </rPh>
    <phoneticPr fontId="10"/>
  </si>
  <si>
    <t>提出年月日</t>
    <rPh sb="0" eb="2">
      <t>テイシュツ</t>
    </rPh>
    <rPh sb="2" eb="5">
      <t>ネンガッピ</t>
    </rPh>
    <phoneticPr fontId="10"/>
  </si>
  <si>
    <t>明治</t>
    <rPh sb="0" eb="2">
      <t>メイジ</t>
    </rPh>
    <phoneticPr fontId="10"/>
  </si>
  <si>
    <t>大正</t>
    <rPh sb="0" eb="2">
      <t>タイショウ</t>
    </rPh>
    <phoneticPr fontId="10"/>
  </si>
  <si>
    <t>昭和</t>
    <rPh sb="0" eb="2">
      <t>ショウワ</t>
    </rPh>
    <phoneticPr fontId="10"/>
  </si>
  <si>
    <t>平成</t>
    <rPh sb="0" eb="2">
      <t>ヘイセイ</t>
    </rPh>
    <phoneticPr fontId="10"/>
  </si>
  <si>
    <t>令和</t>
    <rPh sb="0" eb="2">
      <t>レイワ</t>
    </rPh>
    <phoneticPr fontId="10"/>
  </si>
  <si>
    <t>（1）源泉徴収票が手元にある場合</t>
    <rPh sb="3" eb="5">
      <t>ゲンセン</t>
    </rPh>
    <rPh sb="5" eb="8">
      <t>チョウシュウヒョウ</t>
    </rPh>
    <rPh sb="9" eb="11">
      <t>テモト</t>
    </rPh>
    <rPh sb="14" eb="16">
      <t>バアイ</t>
    </rPh>
    <phoneticPr fontId="10"/>
  </si>
  <si>
    <t>（2）源泉徴収票が手元にない場合（給与明細等のみ）</t>
    <rPh sb="3" eb="5">
      <t>ゲンセン</t>
    </rPh>
    <rPh sb="5" eb="8">
      <t>チョウシュウヒョウ</t>
    </rPh>
    <rPh sb="9" eb="11">
      <t>テモト</t>
    </rPh>
    <rPh sb="14" eb="16">
      <t>バアイ</t>
    </rPh>
    <rPh sb="17" eb="19">
      <t>キュウヨ</t>
    </rPh>
    <rPh sb="19" eb="21">
      <t>メイサイ</t>
    </rPh>
    <rPh sb="21" eb="22">
      <t>トウ</t>
    </rPh>
    <phoneticPr fontId="10"/>
  </si>
  <si>
    <t>国民健康保険</t>
    <rPh sb="0" eb="2">
      <t>コクミン</t>
    </rPh>
    <rPh sb="2" eb="4">
      <t>ケンコウ</t>
    </rPh>
    <rPh sb="4" eb="6">
      <t>ホケン</t>
    </rPh>
    <phoneticPr fontId="17"/>
  </si>
  <si>
    <t>介護保険</t>
    <rPh sb="0" eb="2">
      <t>カイゴ</t>
    </rPh>
    <rPh sb="2" eb="4">
      <t>ホケン</t>
    </rPh>
    <phoneticPr fontId="17"/>
  </si>
  <si>
    <t>後期高齢者保険</t>
    <rPh sb="0" eb="2">
      <t>コウキ</t>
    </rPh>
    <rPh sb="2" eb="5">
      <t>コウレイシャ</t>
    </rPh>
    <rPh sb="5" eb="7">
      <t>ホケン</t>
    </rPh>
    <phoneticPr fontId="17"/>
  </si>
  <si>
    <t>源泉徴収票</t>
    <rPh sb="0" eb="2">
      <t>ゲンセン</t>
    </rPh>
    <rPh sb="2" eb="5">
      <t>チョウシュウヒョウ</t>
    </rPh>
    <phoneticPr fontId="17"/>
  </si>
  <si>
    <t>国民年金保険</t>
    <rPh sb="0" eb="2">
      <t>コクミン</t>
    </rPh>
    <rPh sb="2" eb="4">
      <t>ネンキン</t>
    </rPh>
    <rPh sb="4" eb="6">
      <t>ホケン</t>
    </rPh>
    <phoneticPr fontId="17"/>
  </si>
  <si>
    <t>・生命保険料控除証明書</t>
    <rPh sb="1" eb="3">
      <t>セイメイ</t>
    </rPh>
    <rPh sb="3" eb="5">
      <t>ホケン</t>
    </rPh>
    <rPh sb="5" eb="6">
      <t>リョウ</t>
    </rPh>
    <rPh sb="6" eb="11">
      <t>コウジョショウメイショ</t>
    </rPh>
    <phoneticPr fontId="10"/>
  </si>
  <si>
    <t>（例１）</t>
    <rPh sb="1" eb="2">
      <t>レイ</t>
    </rPh>
    <phoneticPr fontId="10"/>
  </si>
  <si>
    <t>（例2）</t>
    <rPh sb="1" eb="2">
      <t>レイ</t>
    </rPh>
    <phoneticPr fontId="10"/>
  </si>
  <si>
    <t>・地震保険料控除証明書</t>
    <rPh sb="1" eb="3">
      <t>ジシン</t>
    </rPh>
    <rPh sb="3" eb="5">
      <t>ホケン</t>
    </rPh>
    <rPh sb="5" eb="6">
      <t>リョウ</t>
    </rPh>
    <rPh sb="6" eb="11">
      <t>コウジョショウメイショ</t>
    </rPh>
    <phoneticPr fontId="10"/>
  </si>
  <si>
    <t>（例1）</t>
    <rPh sb="1" eb="2">
      <t>レイ</t>
    </rPh>
    <phoneticPr fontId="10"/>
  </si>
  <si>
    <t>　　　　　　　</t>
    <phoneticPr fontId="10"/>
  </si>
  <si>
    <t>(2)病院・薬局などの
     支払先の名称</t>
    <rPh sb="3" eb="5">
      <t>ビョウイン</t>
    </rPh>
    <rPh sb="6" eb="8">
      <t>ヤッキョク</t>
    </rPh>
    <rPh sb="17" eb="19">
      <t>シハライ</t>
    </rPh>
    <rPh sb="19" eb="20">
      <t>サキ</t>
    </rPh>
    <rPh sb="21" eb="23">
      <t>メイショウ</t>
    </rPh>
    <phoneticPr fontId="10"/>
  </si>
  <si>
    <t>長崎　花子</t>
    <rPh sb="0" eb="2">
      <t>ナガサキ</t>
    </rPh>
    <rPh sb="3" eb="5">
      <t>ハナコ</t>
    </rPh>
    <phoneticPr fontId="10"/>
  </si>
  <si>
    <t>長崎　一郎</t>
    <rPh sb="0" eb="2">
      <t>ナガサキ</t>
    </rPh>
    <rPh sb="3" eb="5">
      <t>イチロウ</t>
    </rPh>
    <phoneticPr fontId="10"/>
  </si>
  <si>
    <t>○○病院</t>
    <rPh sb="2" eb="4">
      <t>ビョウイン</t>
    </rPh>
    <phoneticPr fontId="10"/>
  </si>
  <si>
    <t>△△薬局</t>
    <rPh sb="2" eb="4">
      <t>ヤッキョク</t>
    </rPh>
    <phoneticPr fontId="10"/>
  </si>
  <si>
    <t>JR・〇×バス</t>
    <phoneticPr fontId="10"/>
  </si>
  <si>
    <t>特別養護老人ホーム</t>
    <rPh sb="0" eb="2">
      <t>トクベツ</t>
    </rPh>
    <rPh sb="2" eb="4">
      <t>ヨウゴ</t>
    </rPh>
    <rPh sb="4" eb="6">
      <t>ロウジン</t>
    </rPh>
    <phoneticPr fontId="10"/>
  </si>
  <si>
    <t>医薬品購入</t>
    <rPh sb="0" eb="3">
      <t>イヤクヒン</t>
    </rPh>
    <rPh sb="3" eb="5">
      <t>コウニュウ</t>
    </rPh>
    <phoneticPr fontId="10"/>
  </si>
  <si>
    <t>～医療費控除入力例～</t>
    <rPh sb="1" eb="4">
      <t>イリョウヒ</t>
    </rPh>
    <rPh sb="4" eb="6">
      <t>コウジョ</t>
    </rPh>
    <rPh sb="6" eb="8">
      <t>ニュウリョク</t>
    </rPh>
    <rPh sb="8" eb="9">
      <t>レイ</t>
    </rPh>
    <phoneticPr fontId="10"/>
  </si>
  <si>
    <t>(1)医療を受けた方　　
　　 の氏名</t>
    <rPh sb="3" eb="5">
      <t>イリョウ</t>
    </rPh>
    <rPh sb="6" eb="7">
      <t>ウ</t>
    </rPh>
    <rPh sb="9" eb="10">
      <t>カタ</t>
    </rPh>
    <rPh sb="17" eb="19">
      <t>シメイ</t>
    </rPh>
    <phoneticPr fontId="10"/>
  </si>
  <si>
    <t>住所</t>
    <rPh sb="0" eb="2">
      <t>ジュウショ</t>
    </rPh>
    <phoneticPr fontId="10"/>
  </si>
  <si>
    <t>氏名</t>
    <rPh sb="0" eb="2">
      <t>シメイ</t>
    </rPh>
    <phoneticPr fontId="10"/>
  </si>
  <si>
    <t>～セルフメディケーション税制入力例～</t>
    <rPh sb="12" eb="14">
      <t>ゼイセイ</t>
    </rPh>
    <rPh sb="14" eb="16">
      <t>ニュウリョク</t>
    </rPh>
    <rPh sb="16" eb="17">
      <t>レイ</t>
    </rPh>
    <phoneticPr fontId="10"/>
  </si>
  <si>
    <t>～セルフメディケーション税制～</t>
    <rPh sb="12" eb="14">
      <t>ゼイセイ</t>
    </rPh>
    <phoneticPr fontId="10"/>
  </si>
  <si>
    <t>○○ドラッグ</t>
    <phoneticPr fontId="10"/>
  </si>
  <si>
    <t>××ドラッグ</t>
    <phoneticPr fontId="10"/>
  </si>
  <si>
    <t>□□ドラッグ</t>
    <phoneticPr fontId="10"/>
  </si>
  <si>
    <t>セルフメディケーション税制の明細書</t>
    <rPh sb="11" eb="13">
      <t>ゼイセイ</t>
    </rPh>
    <rPh sb="14" eb="17">
      <t>メイサイショ</t>
    </rPh>
    <phoneticPr fontId="10"/>
  </si>
  <si>
    <t>○○クリニック</t>
    <phoneticPr fontId="10"/>
  </si>
  <si>
    <t>（３）（２）のうち生命保険や
社会保険など補てんされる金額</t>
    <rPh sb="9" eb="11">
      <t>セイメイ</t>
    </rPh>
    <rPh sb="11" eb="13">
      <t>ホケン</t>
    </rPh>
    <rPh sb="15" eb="17">
      <t>シャカイ</t>
    </rPh>
    <rPh sb="17" eb="19">
      <t>ホケン</t>
    </rPh>
    <rPh sb="21" eb="22">
      <t>ホ</t>
    </rPh>
    <rPh sb="27" eb="29">
      <t>キンガク</t>
    </rPh>
    <phoneticPr fontId="10"/>
  </si>
  <si>
    <t>（２）その年中に実際に
支払った医療費の額</t>
    <rPh sb="5" eb="7">
      <t>ネンチュウ</t>
    </rPh>
    <rPh sb="8" eb="10">
      <t>ジッサイ</t>
    </rPh>
    <rPh sb="12" eb="14">
      <t>シハラ</t>
    </rPh>
    <rPh sb="16" eb="19">
      <t>イリョウヒ</t>
    </rPh>
    <rPh sb="20" eb="21">
      <t>ガク</t>
    </rPh>
    <phoneticPr fontId="10"/>
  </si>
  <si>
    <t>※セルフメディケーション税制適用される場合は「セルフメディケーション税制の明細」が必要となります。
「セルフメディケーション税制の明細」は以下から作成できます。作成後は印刷ボタンから印刷できますので「市・県民税申告書」と一緒に添付してください。また氏名は申告書同様直筆で記載してください。</t>
    <rPh sb="12" eb="14">
      <t>ゼイセイ</t>
    </rPh>
    <rPh sb="34" eb="36">
      <t>ゼイセイ</t>
    </rPh>
    <rPh sb="37" eb="39">
      <t>メイサイ</t>
    </rPh>
    <rPh sb="62" eb="64">
      <t>ゼイセイ</t>
    </rPh>
    <rPh sb="65" eb="67">
      <t>メイサイ</t>
    </rPh>
    <rPh sb="69" eb="71">
      <t>イカ</t>
    </rPh>
    <rPh sb="73" eb="75">
      <t>サクセイ</t>
    </rPh>
    <rPh sb="80" eb="82">
      <t>サクセイ</t>
    </rPh>
    <rPh sb="82" eb="83">
      <t>ゴ</t>
    </rPh>
    <rPh sb="84" eb="86">
      <t>インサツ</t>
    </rPh>
    <rPh sb="100" eb="101">
      <t>シ</t>
    </rPh>
    <rPh sb="102" eb="105">
      <t>ケンミンゼイ</t>
    </rPh>
    <rPh sb="105" eb="108">
      <t>シンコクショ</t>
    </rPh>
    <rPh sb="110" eb="112">
      <t>イッショ</t>
    </rPh>
    <rPh sb="113" eb="115">
      <t>テンプ</t>
    </rPh>
    <phoneticPr fontId="10"/>
  </si>
  <si>
    <t xml:space="preserve"> 給与から差引き（特別徴収）  自分で納付（普通徴収）</t>
    <phoneticPr fontId="11"/>
  </si>
  <si>
    <t>～医療費控除の選択～</t>
    <rPh sb="1" eb="4">
      <t>イリョウヒ</t>
    </rPh>
    <rPh sb="4" eb="6">
      <t>コウジョ</t>
    </rPh>
    <rPh sb="7" eb="9">
      <t>センタク</t>
    </rPh>
    <phoneticPr fontId="10"/>
  </si>
  <si>
    <t>自宅</t>
    <rPh sb="0" eb="2">
      <t>ジタク</t>
    </rPh>
    <phoneticPr fontId="10"/>
  </si>
  <si>
    <t>携帯</t>
    <rPh sb="0" eb="2">
      <t>ケイタイ</t>
    </rPh>
    <phoneticPr fontId="10"/>
  </si>
  <si>
    <t>勤務先</t>
    <rPh sb="0" eb="3">
      <t>キンムサキ</t>
    </rPh>
    <phoneticPr fontId="10"/>
  </si>
  <si>
    <t>別居の扶養親族がいる場合は以下の入力もお願いします。</t>
    <rPh sb="0" eb="2">
      <t>ベッキョ</t>
    </rPh>
    <rPh sb="3" eb="5">
      <t>フヨウ</t>
    </rPh>
    <rPh sb="5" eb="7">
      <t>シンゾク</t>
    </rPh>
    <rPh sb="10" eb="12">
      <t>バアイ</t>
    </rPh>
    <rPh sb="13" eb="15">
      <t>イカ</t>
    </rPh>
    <rPh sb="16" eb="18">
      <t>ニュウリョク</t>
    </rPh>
    <rPh sb="20" eb="21">
      <t>ネガ</t>
    </rPh>
    <phoneticPr fontId="10"/>
  </si>
  <si>
    <t>医療費支払額の合計</t>
    <rPh sb="0" eb="3">
      <t>イリョウヒ</t>
    </rPh>
    <rPh sb="3" eb="5">
      <t>シハライ</t>
    </rPh>
    <rPh sb="5" eb="6">
      <t>ガク</t>
    </rPh>
    <rPh sb="7" eb="9">
      <t>ゴウケイ</t>
    </rPh>
    <phoneticPr fontId="10"/>
  </si>
  <si>
    <t>医療費補填額の合計</t>
    <rPh sb="0" eb="3">
      <t>イリョウヒ</t>
    </rPh>
    <rPh sb="3" eb="5">
      <t>ホテン</t>
    </rPh>
    <rPh sb="5" eb="6">
      <t>ガク</t>
    </rPh>
    <rPh sb="7" eb="9">
      <t>ゴウケイ</t>
    </rPh>
    <phoneticPr fontId="10"/>
  </si>
  <si>
    <t>　特定配当等に係る所得金額、特定株式等譲渡所得金額を総所得額に含め、配当割額又は株式等譲渡所得割額の控除を受けようとする場合は、下の各欄に配当割額及び株式等譲渡所得割額を記入してください。</t>
    <rPh sb="1" eb="3">
      <t>トクテイ</t>
    </rPh>
    <rPh sb="3" eb="5">
      <t>ハイトウ</t>
    </rPh>
    <rPh sb="5" eb="6">
      <t>トウ</t>
    </rPh>
    <rPh sb="7" eb="8">
      <t>カカ</t>
    </rPh>
    <rPh sb="9" eb="11">
      <t>ショトク</t>
    </rPh>
    <rPh sb="11" eb="13">
      <t>キンガク</t>
    </rPh>
    <rPh sb="14" eb="16">
      <t>トクテイ</t>
    </rPh>
    <rPh sb="16" eb="18">
      <t>カブシキ</t>
    </rPh>
    <rPh sb="18" eb="19">
      <t>トウ</t>
    </rPh>
    <rPh sb="19" eb="21">
      <t>ジョウト</t>
    </rPh>
    <rPh sb="21" eb="23">
      <t>ショトク</t>
    </rPh>
    <rPh sb="23" eb="25">
      <t>キンガク</t>
    </rPh>
    <rPh sb="26" eb="27">
      <t>ソウ</t>
    </rPh>
    <rPh sb="27" eb="30">
      <t>ショトクガク</t>
    </rPh>
    <rPh sb="31" eb="32">
      <t>フク</t>
    </rPh>
    <rPh sb="34" eb="36">
      <t>ハイトウ</t>
    </rPh>
    <rPh sb="36" eb="37">
      <t>ワリ</t>
    </rPh>
    <rPh sb="37" eb="38">
      <t>ガク</t>
    </rPh>
    <rPh sb="38" eb="39">
      <t>マタ</t>
    </rPh>
    <rPh sb="40" eb="43">
      <t>カブシキトウ</t>
    </rPh>
    <rPh sb="43" eb="45">
      <t>ジョウト</t>
    </rPh>
    <rPh sb="45" eb="47">
      <t>ショトク</t>
    </rPh>
    <rPh sb="47" eb="48">
      <t>ワリ</t>
    </rPh>
    <rPh sb="48" eb="49">
      <t>ガク</t>
    </rPh>
    <rPh sb="50" eb="52">
      <t>コウジョ</t>
    </rPh>
    <rPh sb="53" eb="54">
      <t>ウ</t>
    </rPh>
    <rPh sb="60" eb="62">
      <t>バアイ</t>
    </rPh>
    <rPh sb="64" eb="65">
      <t>シタ</t>
    </rPh>
    <rPh sb="66" eb="68">
      <t>カクラン</t>
    </rPh>
    <rPh sb="69" eb="71">
      <t>ハイトウ</t>
    </rPh>
    <rPh sb="71" eb="72">
      <t>ワリ</t>
    </rPh>
    <rPh sb="72" eb="73">
      <t>ガク</t>
    </rPh>
    <rPh sb="73" eb="74">
      <t>オヨ</t>
    </rPh>
    <rPh sb="75" eb="77">
      <t>カブシキ</t>
    </rPh>
    <rPh sb="77" eb="78">
      <t>トウ</t>
    </rPh>
    <rPh sb="78" eb="80">
      <t>ジョウト</t>
    </rPh>
    <rPh sb="80" eb="82">
      <t>ショトク</t>
    </rPh>
    <rPh sb="82" eb="83">
      <t>ワリ</t>
    </rPh>
    <rPh sb="83" eb="84">
      <t>ガク</t>
    </rPh>
    <rPh sb="85" eb="87">
      <t>キニュウ</t>
    </rPh>
    <phoneticPr fontId="11"/>
  </si>
  <si>
    <t>「個人番号」欄には、個人番号（行政手続における特定の個人を識別するための番号の利用等に関する法律第2条第5項に規定する個人番号をいう。）を記入してください。</t>
    <rPh sb="69" eb="71">
      <t>キニュウ</t>
    </rPh>
    <phoneticPr fontId="10"/>
  </si>
  <si>
    <t>生年月日（和暦）</t>
    <rPh sb="0" eb="2">
      <t>セイネン</t>
    </rPh>
    <rPh sb="2" eb="4">
      <t>ガッピ</t>
    </rPh>
    <rPh sb="5" eb="7">
      <t>ワレキ</t>
    </rPh>
    <phoneticPr fontId="10"/>
  </si>
  <si>
    <t>源泉徴収票をお持ちの方は、「支払金額」を入力してください。
また複数給与収入がある場合も入力してください。
入力完了後は「ホームへ戻る」ボタンから戻ってください。</t>
    <rPh sb="0" eb="2">
      <t>ゲンセン</t>
    </rPh>
    <rPh sb="2" eb="5">
      <t>チョウシュウヒョウ</t>
    </rPh>
    <rPh sb="7" eb="8">
      <t>モ</t>
    </rPh>
    <rPh sb="10" eb="11">
      <t>カタ</t>
    </rPh>
    <rPh sb="14" eb="16">
      <t>シハライ</t>
    </rPh>
    <rPh sb="16" eb="18">
      <t>キンガク</t>
    </rPh>
    <rPh sb="20" eb="22">
      <t>ニュウリョク</t>
    </rPh>
    <rPh sb="32" eb="34">
      <t>フクスウ</t>
    </rPh>
    <rPh sb="34" eb="36">
      <t>キュウヨ</t>
    </rPh>
    <rPh sb="36" eb="38">
      <t>シュウニュウ</t>
    </rPh>
    <rPh sb="41" eb="43">
      <t>バアイ</t>
    </rPh>
    <rPh sb="44" eb="46">
      <t>ニュウリョク</t>
    </rPh>
    <rPh sb="54" eb="56">
      <t>ニュウリョク</t>
    </rPh>
    <rPh sb="56" eb="58">
      <t>カンリョウ</t>
    </rPh>
    <rPh sb="58" eb="59">
      <t>ゴ</t>
    </rPh>
    <rPh sb="65" eb="66">
      <t>モド</t>
    </rPh>
    <rPh sb="73" eb="74">
      <t>モド</t>
    </rPh>
    <phoneticPr fontId="10"/>
  </si>
  <si>
    <t>源泉徴収票をお持ちの方は、「支払金額」を入力してください。
また複数年金収入がある場合も入力してください。
入力完了後は「ホームへ戻る」ボタンから戻ってください。</t>
    <rPh sb="32" eb="34">
      <t>フクスウ</t>
    </rPh>
    <rPh sb="34" eb="36">
      <t>ネンキン</t>
    </rPh>
    <phoneticPr fontId="10"/>
  </si>
  <si>
    <t>給与や年金の源泉徴収票がある場合は、記載された金額を入力してください。
またそれ以外に追加の社会保険料があれば、入力してください。
また参考資料を確認したい方は「参考資料へ」ボタンから移動してください。
入力完了後は「ホームへ戻る」ボタンから戻ってください。</t>
    <rPh sb="0" eb="2">
      <t>キュウヨ</t>
    </rPh>
    <rPh sb="3" eb="5">
      <t>ネンキン</t>
    </rPh>
    <rPh sb="6" eb="11">
      <t>ゲンセンチョウシュウヒョウ</t>
    </rPh>
    <rPh sb="14" eb="16">
      <t>バアイ</t>
    </rPh>
    <rPh sb="18" eb="20">
      <t>キサイ</t>
    </rPh>
    <rPh sb="23" eb="25">
      <t>キンガク</t>
    </rPh>
    <rPh sb="26" eb="28">
      <t>ニュウリョク</t>
    </rPh>
    <rPh sb="40" eb="42">
      <t>イガイ</t>
    </rPh>
    <rPh sb="43" eb="45">
      <t>ツイカ</t>
    </rPh>
    <rPh sb="46" eb="48">
      <t>シャカイ</t>
    </rPh>
    <rPh sb="48" eb="51">
      <t>ホケンリョウ</t>
    </rPh>
    <rPh sb="56" eb="58">
      <t>ニュウリョク</t>
    </rPh>
    <rPh sb="68" eb="70">
      <t>サンコウ</t>
    </rPh>
    <rPh sb="70" eb="72">
      <t>シリョウ</t>
    </rPh>
    <rPh sb="73" eb="75">
      <t>カクニン</t>
    </rPh>
    <rPh sb="78" eb="79">
      <t>カタ</t>
    </rPh>
    <rPh sb="81" eb="83">
      <t>サンコウ</t>
    </rPh>
    <rPh sb="83" eb="85">
      <t>シリョウ</t>
    </rPh>
    <rPh sb="92" eb="94">
      <t>イドウ</t>
    </rPh>
    <phoneticPr fontId="10"/>
  </si>
  <si>
    <t>給与の源泉徴収票がある場合は、記載された金額を入力してください。
またそれ以外に追加の生命保険料等があれば、入力してください。
また参考資料を確認したい方は「参考資料へ」ボタンから移動してください。
入力完了後は「ホームへ戻る」ボタンから戻ってください。</t>
    <rPh sb="43" eb="45">
      <t>セイメイ</t>
    </rPh>
    <rPh sb="45" eb="47">
      <t>ホケン</t>
    </rPh>
    <rPh sb="47" eb="48">
      <t>リョウ</t>
    </rPh>
    <rPh sb="48" eb="49">
      <t>トウ</t>
    </rPh>
    <phoneticPr fontId="10"/>
  </si>
  <si>
    <t>・個人情報の入力</t>
    <rPh sb="1" eb="3">
      <t>コジン</t>
    </rPh>
    <rPh sb="3" eb="5">
      <t>ジョウホウ</t>
    </rPh>
    <rPh sb="6" eb="8">
      <t>ニュウリョク</t>
    </rPh>
    <phoneticPr fontId="10"/>
  </si>
  <si>
    <t>・収入の入力</t>
    <rPh sb="1" eb="3">
      <t>シュウニュウ</t>
    </rPh>
    <rPh sb="4" eb="6">
      <t>ニュウリョク</t>
    </rPh>
    <phoneticPr fontId="10"/>
  </si>
  <si>
    <t>・控除の入力</t>
    <rPh sb="1" eb="3">
      <t>コウジョ</t>
    </rPh>
    <rPh sb="4" eb="6">
      <t>ニュウリョク</t>
    </rPh>
    <phoneticPr fontId="10"/>
  </si>
  <si>
    <t>・申告書の印刷</t>
    <rPh sb="1" eb="4">
      <t>シンコクショ</t>
    </rPh>
    <rPh sb="5" eb="7">
      <t>インサツ</t>
    </rPh>
    <phoneticPr fontId="10"/>
  </si>
  <si>
    <t>～申告書入力フォーム②～</t>
    <rPh sb="1" eb="4">
      <t>シンコクショ</t>
    </rPh>
    <rPh sb="4" eb="6">
      <t>ニュウリョク</t>
    </rPh>
    <phoneticPr fontId="10"/>
  </si>
  <si>
    <t>～申告書入力フォーム①～</t>
    <rPh sb="1" eb="4">
      <t>シンコクショ</t>
    </rPh>
    <rPh sb="4" eb="6">
      <t>ニュウリョク</t>
    </rPh>
    <phoneticPr fontId="10"/>
  </si>
  <si>
    <t>～社会保険料控除～</t>
    <rPh sb="1" eb="3">
      <t>シャカイ</t>
    </rPh>
    <rPh sb="3" eb="6">
      <t>ホケンリョウ</t>
    </rPh>
    <rPh sb="6" eb="8">
      <t>コウジョ</t>
    </rPh>
    <phoneticPr fontId="10"/>
  </si>
  <si>
    <t>令和</t>
  </si>
  <si>
    <t>9年</t>
    <rPh sb="1" eb="2">
      <t>ネン</t>
    </rPh>
    <phoneticPr fontId="10"/>
  </si>
  <si>
    <t>4月</t>
    <rPh sb="1" eb="2">
      <t>ガツ</t>
    </rPh>
    <phoneticPr fontId="10"/>
  </si>
  <si>
    <t>2日</t>
    <rPh sb="1" eb="2">
      <t>ニチ</t>
    </rPh>
    <phoneticPr fontId="10"/>
  </si>
  <si>
    <t>※医療費控除適用される場合は「医療費控除の明細書」が必要となります。
「医療費控除の明細書」は以下から作成できます。作成後は印刷ボタンから印刷できますので「市・県民税申告書」と一緒に添付してください。また氏名は申告書同様直筆で記載してください。</t>
    <rPh sb="15" eb="18">
      <t>イリョウヒ</t>
    </rPh>
    <rPh sb="18" eb="20">
      <t>コウジョ</t>
    </rPh>
    <rPh sb="21" eb="23">
      <t>メイサイ</t>
    </rPh>
    <rPh sb="23" eb="24">
      <t>ショ</t>
    </rPh>
    <rPh sb="36" eb="39">
      <t>イリョウヒ</t>
    </rPh>
    <rPh sb="39" eb="41">
      <t>コウジョ</t>
    </rPh>
    <rPh sb="42" eb="44">
      <t>メイサイ</t>
    </rPh>
    <rPh sb="44" eb="45">
      <t>ショ</t>
    </rPh>
    <rPh sb="47" eb="49">
      <t>イカ</t>
    </rPh>
    <rPh sb="51" eb="53">
      <t>サクセイ</t>
    </rPh>
    <rPh sb="58" eb="60">
      <t>サクセイ</t>
    </rPh>
    <rPh sb="60" eb="61">
      <t>ゴ</t>
    </rPh>
    <rPh sb="62" eb="64">
      <t>インサツ</t>
    </rPh>
    <rPh sb="78" eb="79">
      <t>シ</t>
    </rPh>
    <rPh sb="80" eb="83">
      <t>ケンミンゼイ</t>
    </rPh>
    <rPh sb="83" eb="86">
      <t>シンコクショ</t>
    </rPh>
    <rPh sb="88" eb="90">
      <t>イッショ</t>
    </rPh>
    <rPh sb="91" eb="93">
      <t>テンプ</t>
    </rPh>
    <rPh sb="102" eb="104">
      <t>シメイ</t>
    </rPh>
    <rPh sb="105" eb="107">
      <t>シンコク</t>
    </rPh>
    <rPh sb="107" eb="108">
      <t>ショ</t>
    </rPh>
    <rPh sb="108" eb="110">
      <t>ドウヨウ</t>
    </rPh>
    <rPh sb="110" eb="112">
      <t>ジキヒツ</t>
    </rPh>
    <rPh sb="113" eb="115">
      <t>キサイ</t>
    </rPh>
    <phoneticPr fontId="10"/>
  </si>
  <si>
    <t>令和</t>
    <rPh sb="0" eb="2">
      <t>レイワ</t>
    </rPh>
    <phoneticPr fontId="10"/>
  </si>
  <si>
    <t>～「地震保険料の金額」の逆算ツール～</t>
    <phoneticPr fontId="10"/>
  </si>
  <si>
    <t>※源泉徴収票に「地震保険料の控除額」と「旧長期損害保険料の金額」の双方に金額は記載されている場合は、「地震保険料の金額」を逆算する必要があります。以下に金額を入れて算出してください。</t>
    <rPh sb="1" eb="3">
      <t>ゲンセン</t>
    </rPh>
    <rPh sb="3" eb="6">
      <t>チョウシュウヒョウ</t>
    </rPh>
    <rPh sb="8" eb="10">
      <t>ジシン</t>
    </rPh>
    <rPh sb="10" eb="13">
      <t>ホケンリョウ</t>
    </rPh>
    <rPh sb="14" eb="16">
      <t>コウジョ</t>
    </rPh>
    <rPh sb="16" eb="17">
      <t>ガク</t>
    </rPh>
    <rPh sb="20" eb="28">
      <t>キュウチョウキソンガイホケンリョウ</t>
    </rPh>
    <rPh sb="29" eb="31">
      <t>キンガク</t>
    </rPh>
    <rPh sb="33" eb="35">
      <t>ソウホウ</t>
    </rPh>
    <rPh sb="36" eb="38">
      <t>キンガク</t>
    </rPh>
    <rPh sb="39" eb="41">
      <t>キサイ</t>
    </rPh>
    <rPh sb="46" eb="48">
      <t>バアイ</t>
    </rPh>
    <rPh sb="51" eb="53">
      <t>ジシン</t>
    </rPh>
    <rPh sb="53" eb="56">
      <t>ホケンリョウ</t>
    </rPh>
    <rPh sb="57" eb="59">
      <t>キンガク</t>
    </rPh>
    <rPh sb="61" eb="63">
      <t>ギャクサン</t>
    </rPh>
    <rPh sb="65" eb="67">
      <t>ヒツヨウ</t>
    </rPh>
    <rPh sb="73" eb="75">
      <t>イカ</t>
    </rPh>
    <rPh sb="76" eb="78">
      <t>キンガク</t>
    </rPh>
    <rPh sb="79" eb="80">
      <t>イ</t>
    </rPh>
    <rPh sb="82" eb="84">
      <t>サンシュツ</t>
    </rPh>
    <phoneticPr fontId="10"/>
  </si>
  <si>
    <t>（1）源泉等集票に記載がある、または「地震保険料」、「旧長期損害保険料」の
　　 控除証明書がある場合</t>
    <rPh sb="3" eb="5">
      <t>ゲンセン</t>
    </rPh>
    <rPh sb="5" eb="6">
      <t>トウ</t>
    </rPh>
    <rPh sb="6" eb="8">
      <t>シュウヒョウ</t>
    </rPh>
    <rPh sb="9" eb="11">
      <t>キサイ</t>
    </rPh>
    <rPh sb="19" eb="21">
      <t>ジシン</t>
    </rPh>
    <rPh sb="21" eb="24">
      <t>ホケンリョウ</t>
    </rPh>
    <rPh sb="27" eb="28">
      <t>キュウ</t>
    </rPh>
    <rPh sb="28" eb="30">
      <t>チョウキ</t>
    </rPh>
    <rPh sb="30" eb="32">
      <t>ソンガイ</t>
    </rPh>
    <rPh sb="32" eb="35">
      <t>ホケンリョウ</t>
    </rPh>
    <rPh sb="41" eb="43">
      <t>コウジョ</t>
    </rPh>
    <rPh sb="43" eb="46">
      <t>ショウメイショ</t>
    </rPh>
    <rPh sb="49" eb="51">
      <t>バアイ</t>
    </rPh>
    <phoneticPr fontId="10"/>
  </si>
  <si>
    <t>（2）一つの契約に「地震保険料」と「旧長期損害保険料双方に記載がある場合</t>
    <rPh sb="26" eb="28">
      <t>ソウホウ</t>
    </rPh>
    <rPh sb="29" eb="31">
      <t>キサイ</t>
    </rPh>
    <phoneticPr fontId="10"/>
  </si>
  <si>
    <r>
      <t>給与の源泉徴収票がある場合は、地震保険料であれば、「</t>
    </r>
    <r>
      <rPr>
        <sz val="12"/>
        <color rgb="FFFF0000"/>
        <rFont val="HGP創英角ｺﾞｼｯｸUB"/>
        <family val="3"/>
        <charset val="128"/>
      </rPr>
      <t>地震保険料の控除額</t>
    </r>
    <r>
      <rPr>
        <sz val="12"/>
        <color theme="1"/>
        <rFont val="HGP創英角ｺﾞｼｯｸUB"/>
        <family val="3"/>
        <charset val="128"/>
      </rPr>
      <t>」、
旧長期損害保険料であれば</t>
    </r>
    <r>
      <rPr>
        <sz val="12"/>
        <color rgb="FFFF0000"/>
        <rFont val="HGP創英角ｺﾞｼｯｸUB"/>
        <family val="3"/>
        <charset val="128"/>
      </rPr>
      <t>「旧長期損害保険料の金額</t>
    </r>
    <r>
      <rPr>
        <sz val="12"/>
        <color theme="1"/>
        <rFont val="HGP創英角ｺﾞｼｯｸUB"/>
        <family val="3"/>
        <charset val="128"/>
      </rPr>
      <t>」に記載されている金額を以下の（1）に入力してください。
またどちらにも記載があるかたは、入力する金額が異なりますので、「参考資料へ」をクリックしていただき、</t>
    </r>
    <r>
      <rPr>
        <sz val="12"/>
        <color rgb="FFFF0000"/>
        <rFont val="HGP創英角ｺﾞｼｯｸUB"/>
        <family val="3"/>
        <charset val="128"/>
      </rPr>
      <t>～「地震保険料の金額」の逆算ツール～</t>
    </r>
    <r>
      <rPr>
        <sz val="12"/>
        <color theme="1"/>
        <rFont val="HGP創英角ｺﾞｼｯｸUB"/>
        <family val="3"/>
        <charset val="128"/>
      </rPr>
      <t>を使用して、金額を算出し、それぞれの金額を（1）に入力してください。
また追加の地震保険料等がある場合は、以下の①②に入力してください。</t>
    </r>
    <rPh sb="15" eb="17">
      <t>ジシン</t>
    </rPh>
    <rPh sb="17" eb="20">
      <t>ホケンリョウ</t>
    </rPh>
    <rPh sb="26" eb="28">
      <t>ジシン</t>
    </rPh>
    <rPh sb="28" eb="31">
      <t>ホケンリョウ</t>
    </rPh>
    <rPh sb="32" eb="34">
      <t>コウジョ</t>
    </rPh>
    <rPh sb="34" eb="35">
      <t>ガク</t>
    </rPh>
    <rPh sb="38" eb="39">
      <t>キュウ</t>
    </rPh>
    <rPh sb="39" eb="41">
      <t>チョウキ</t>
    </rPh>
    <rPh sb="41" eb="43">
      <t>ソンガイ</t>
    </rPh>
    <rPh sb="43" eb="46">
      <t>ホケンリョウ</t>
    </rPh>
    <rPh sb="51" eb="59">
      <t>キュウチョウキソンガイホケンリョウ</t>
    </rPh>
    <rPh sb="60" eb="62">
      <t>キンガク</t>
    </rPh>
    <rPh sb="64" eb="66">
      <t>キサイ</t>
    </rPh>
    <rPh sb="71" eb="73">
      <t>キンガク</t>
    </rPh>
    <rPh sb="74" eb="76">
      <t>イカ</t>
    </rPh>
    <rPh sb="81" eb="83">
      <t>ニュウリョク</t>
    </rPh>
    <rPh sb="98" eb="100">
      <t>キサイ</t>
    </rPh>
    <rPh sb="107" eb="109">
      <t>ニュウリョク</t>
    </rPh>
    <rPh sb="111" eb="113">
      <t>キンガク</t>
    </rPh>
    <rPh sb="114" eb="115">
      <t>コト</t>
    </rPh>
    <rPh sb="123" eb="125">
      <t>サンコウ</t>
    </rPh>
    <rPh sb="125" eb="127">
      <t>シリョウ</t>
    </rPh>
    <rPh sb="143" eb="145">
      <t>ジシン</t>
    </rPh>
    <rPh sb="145" eb="148">
      <t>ホケンリョウ</t>
    </rPh>
    <rPh sb="149" eb="151">
      <t>キンガク</t>
    </rPh>
    <rPh sb="153" eb="155">
      <t>ギャクサン</t>
    </rPh>
    <rPh sb="160" eb="162">
      <t>シヨウ</t>
    </rPh>
    <rPh sb="165" eb="167">
      <t>キンガク</t>
    </rPh>
    <rPh sb="168" eb="170">
      <t>サンシュツ</t>
    </rPh>
    <rPh sb="177" eb="179">
      <t>キンガク</t>
    </rPh>
    <rPh sb="184" eb="186">
      <t>ニュウリョク</t>
    </rPh>
    <rPh sb="208" eb="210">
      <t>バアイ</t>
    </rPh>
    <rPh sb="212" eb="214">
      <t>イカ</t>
    </rPh>
    <phoneticPr fontId="10"/>
  </si>
  <si>
    <t>本人または同一生計配偶者および扶養親族のうち障害者控除の対象のかたを以下に入力してください。</t>
    <rPh sb="0" eb="2">
      <t>ホンニン</t>
    </rPh>
    <rPh sb="5" eb="7">
      <t>ドウイツ</t>
    </rPh>
    <rPh sb="7" eb="9">
      <t>セイケイ</t>
    </rPh>
    <rPh sb="9" eb="12">
      <t>ハイグウシャ</t>
    </rPh>
    <rPh sb="15" eb="17">
      <t>フヨウ</t>
    </rPh>
    <rPh sb="17" eb="19">
      <t>シンゾク</t>
    </rPh>
    <rPh sb="22" eb="25">
      <t>ショウガイシャ</t>
    </rPh>
    <rPh sb="25" eb="27">
      <t>コウジョ</t>
    </rPh>
    <rPh sb="28" eb="30">
      <t>タイショウ</t>
    </rPh>
    <rPh sb="34" eb="36">
      <t>イカ</t>
    </rPh>
    <rPh sb="37" eb="39">
      <t>ニュウリョク</t>
    </rPh>
    <phoneticPr fontId="10"/>
  </si>
  <si>
    <r>
      <t>対象となる控除のどちらか一方に「</t>
    </r>
    <r>
      <rPr>
        <sz val="11"/>
        <color rgb="FFFF0000"/>
        <rFont val="HGP創英角ｺﾞｼｯｸUB"/>
        <family val="3"/>
        <charset val="128"/>
      </rPr>
      <t>1</t>
    </r>
    <r>
      <rPr>
        <sz val="11"/>
        <color theme="1"/>
        <rFont val="HGP創英角ｺﾞｼｯｸUB"/>
        <family val="3"/>
        <charset val="128"/>
      </rPr>
      <t>」を入力してください</t>
    </r>
    <rPh sb="0" eb="2">
      <t>タイショウ</t>
    </rPh>
    <rPh sb="5" eb="7">
      <t>コウジョ</t>
    </rPh>
    <rPh sb="12" eb="14">
      <t>イッポウ</t>
    </rPh>
    <rPh sb="19" eb="21">
      <t>ニュウリョク</t>
    </rPh>
    <phoneticPr fontId="10"/>
  </si>
  <si>
    <r>
      <t>以下の当てはまる項目に「</t>
    </r>
    <r>
      <rPr>
        <sz val="11"/>
        <color rgb="FFFF0000"/>
        <rFont val="HGP創英角ｺﾞｼｯｸUB"/>
        <family val="3"/>
        <charset val="128"/>
      </rPr>
      <t>1</t>
    </r>
    <r>
      <rPr>
        <sz val="11"/>
        <color theme="1"/>
        <rFont val="HGP創英角ｺﾞｼｯｸUB"/>
        <family val="3"/>
        <charset val="128"/>
      </rPr>
      <t>」を入力してください</t>
    </r>
    <rPh sb="0" eb="2">
      <t>イカ</t>
    </rPh>
    <rPh sb="3" eb="4">
      <t>ア</t>
    </rPh>
    <rPh sb="8" eb="10">
      <t>コウモク</t>
    </rPh>
    <rPh sb="15" eb="17">
      <t>ニュウリョク</t>
    </rPh>
    <phoneticPr fontId="10"/>
  </si>
  <si>
    <t>合計（㉕＋㉖＋㉗）</t>
    <rPh sb="0" eb="1">
      <t>ゴウ</t>
    </rPh>
    <rPh sb="1" eb="2">
      <t>ケイ</t>
    </rPh>
    <phoneticPr fontId="11"/>
  </si>
  <si>
    <r>
      <t>この申告書とともに</t>
    </r>
    <r>
      <rPr>
        <u/>
        <sz val="7"/>
        <rFont val="ＭＳ ゴシック"/>
        <family val="3"/>
        <charset val="128"/>
      </rPr>
      <t>「上場株式等の所得に関する住民税申告不要等申出書」</t>
    </r>
    <r>
      <rPr>
        <sz val="7"/>
        <rFont val="ＭＳ ゴシック"/>
        <family val="3"/>
        <charset val="128"/>
      </rPr>
      <t>を提出してください。</t>
    </r>
    <phoneticPr fontId="17"/>
  </si>
  <si>
    <t>令和5年1月1日時点の住所（※１）</t>
    <rPh sb="0" eb="2">
      <t>レイワ</t>
    </rPh>
    <rPh sb="3" eb="4">
      <t>ネン</t>
    </rPh>
    <rPh sb="5" eb="6">
      <t>ガツ</t>
    </rPh>
    <rPh sb="7" eb="8">
      <t>ニチ</t>
    </rPh>
    <rPh sb="8" eb="10">
      <t>ジテン</t>
    </rPh>
    <rPh sb="11" eb="13">
      <t>ジュウショ</t>
    </rPh>
    <phoneticPr fontId="10"/>
  </si>
  <si>
    <t>※昭和33年1月1日以前に生まれた方は「YES」、昭和33年1月2日以降に生まれた方は「NO」となります。</t>
    <rPh sb="1" eb="3">
      <t>ショウワ</t>
    </rPh>
    <rPh sb="5" eb="6">
      <t>ネン</t>
    </rPh>
    <rPh sb="7" eb="8">
      <t>ガツ</t>
    </rPh>
    <rPh sb="9" eb="10">
      <t>ニチ</t>
    </rPh>
    <rPh sb="10" eb="12">
      <t>イゼン</t>
    </rPh>
    <rPh sb="13" eb="14">
      <t>ウ</t>
    </rPh>
    <rPh sb="17" eb="18">
      <t>カタ</t>
    </rPh>
    <rPh sb="25" eb="27">
      <t>ショウワ</t>
    </rPh>
    <rPh sb="29" eb="30">
      <t>ネン</t>
    </rPh>
    <rPh sb="31" eb="32">
      <t>ガツ</t>
    </rPh>
    <rPh sb="33" eb="34">
      <t>ニチ</t>
    </rPh>
    <rPh sb="34" eb="36">
      <t>イコウ</t>
    </rPh>
    <rPh sb="37" eb="38">
      <t>ウ</t>
    </rPh>
    <rPh sb="41" eb="42">
      <t>カタ</t>
    </rPh>
    <phoneticPr fontId="10"/>
  </si>
  <si>
    <t>65歳未満の場合
（昭和33年1月2日以後に生まれのかた）</t>
    <rPh sb="2" eb="3">
      <t>サイ</t>
    </rPh>
    <rPh sb="3" eb="5">
      <t>ミマン</t>
    </rPh>
    <rPh sb="6" eb="8">
      <t>バアイ</t>
    </rPh>
    <rPh sb="10" eb="12">
      <t>ショウワ</t>
    </rPh>
    <rPh sb="14" eb="15">
      <t>ネン</t>
    </rPh>
    <rPh sb="16" eb="17">
      <t>ガツ</t>
    </rPh>
    <rPh sb="18" eb="19">
      <t>ニチ</t>
    </rPh>
    <rPh sb="22" eb="23">
      <t>ウ</t>
    </rPh>
    <phoneticPr fontId="10"/>
  </si>
  <si>
    <t>65歳以上の場合
（昭和33年1月1日以前に生まれたかた）</t>
    <rPh sb="2" eb="5">
      <t>サイイジョウ</t>
    </rPh>
    <rPh sb="6" eb="8">
      <t>バアイ</t>
    </rPh>
    <rPh sb="10" eb="12">
      <t>ショウワ</t>
    </rPh>
    <rPh sb="14" eb="15">
      <t>ネン</t>
    </rPh>
    <rPh sb="16" eb="17">
      <t>ガツ</t>
    </rPh>
    <rPh sb="18" eb="19">
      <t>ニチ</t>
    </rPh>
    <rPh sb="19" eb="21">
      <t>イゼン</t>
    </rPh>
    <rPh sb="22" eb="23">
      <t>ウ</t>
    </rPh>
    <phoneticPr fontId="10"/>
  </si>
  <si>
    <t>令和5年度(令和4年分）　市民税 県民税　申告書</t>
    <rPh sb="0" eb="2">
      <t>レイワ</t>
    </rPh>
    <rPh sb="6" eb="8">
      <t>レイワ</t>
    </rPh>
    <rPh sb="9" eb="10">
      <t>ネン</t>
    </rPh>
    <rPh sb="10" eb="11">
      <t>ブン</t>
    </rPh>
    <phoneticPr fontId="11"/>
  </si>
  <si>
    <t>令和5年1月1日の住所</t>
    <rPh sb="0" eb="1">
      <t>レイ</t>
    </rPh>
    <rPh sb="1" eb="2">
      <t>カズ</t>
    </rPh>
    <rPh sb="3" eb="4">
      <t>ネン</t>
    </rPh>
    <rPh sb="5" eb="6">
      <t>ガツ</t>
    </rPh>
    <rPh sb="7" eb="8">
      <t>ニチ</t>
    </rPh>
    <rPh sb="9" eb="10">
      <t>ジュウ</t>
    </rPh>
    <rPh sb="10" eb="11">
      <t>トコロ</t>
    </rPh>
    <phoneticPr fontId="11"/>
  </si>
  <si>
    <t>給与・公的年金等に係る所得以外(令和5年4月1日において65歳未満の方は給与所得以外)の市民税・県民税の納税方法</t>
    <rPh sb="0" eb="2">
      <t>キュウヨ</t>
    </rPh>
    <rPh sb="3" eb="5">
      <t>コウテキ</t>
    </rPh>
    <rPh sb="5" eb="7">
      <t>ネンキン</t>
    </rPh>
    <rPh sb="7" eb="8">
      <t>トウ</t>
    </rPh>
    <rPh sb="9" eb="10">
      <t>カカ</t>
    </rPh>
    <rPh sb="11" eb="13">
      <t>ショトク</t>
    </rPh>
    <rPh sb="13" eb="15">
      <t>イガイ</t>
    </rPh>
    <rPh sb="16" eb="18">
      <t>レイワ</t>
    </rPh>
    <rPh sb="19" eb="20">
      <t>ネン</t>
    </rPh>
    <rPh sb="21" eb="22">
      <t>ツキ</t>
    </rPh>
    <rPh sb="23" eb="24">
      <t>ニチ</t>
    </rPh>
    <rPh sb="52" eb="54">
      <t>ノウゼイ</t>
    </rPh>
    <phoneticPr fontId="11"/>
  </si>
  <si>
    <t>あなたは65歳以上ですか？（令和5年1月1日時点）</t>
    <rPh sb="6" eb="9">
      <t>サイイジョウ</t>
    </rPh>
    <rPh sb="14" eb="16">
      <t>レイワ</t>
    </rPh>
    <rPh sb="17" eb="18">
      <t>ネン</t>
    </rPh>
    <rPh sb="19" eb="20">
      <t>ガツ</t>
    </rPh>
    <rPh sb="21" eb="22">
      <t>ニチ</t>
    </rPh>
    <rPh sb="22" eb="24">
      <t>ジテン</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</si>
</sst>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quot;△ &quot;#,##0"/>
    <numFmt numFmtId="177" formatCode="#"/>
    <numFmt numFmtId="178" formatCode="#,###&quot;円&quot;"/>
    <numFmt numFmtId="179" formatCode="#,##0_ "/>
    <numFmt numFmtId="180" formatCode="#,##0_);[Red]\(#,##0\)"/>
    <numFmt numFmtId="181" formatCode="#,##0_ ;[Red]\-#,##0\ "/>
    <numFmt numFmtId="182" formatCode="#,###"/>
    <numFmt numFmtId="183" formatCode="#&quot;年&quot;"/>
    <numFmt numFmtId="184" formatCode="#&quot;月&quot;"/>
    <numFmt numFmtId="185" formatCode="#&quot;日&quot;"/>
    <numFmt numFmtId="186" formatCode="[$-411]ggge&quot;年&quot;m&quot;月&quot;d&quot;日&quot;;@"/>
  </numFmts>
  <fonts count="86"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name val="ＭＳ Ｐゴシック"/>
      <family val="3"/>
      <charset val="128"/>
    </font>
    <font>
      <b/>
      <sz val="26"/>
      <name val="ＭＳ ゴシック"/>
      <family val="3"/>
      <charset val="128"/>
    </font>
    <font>
      <sz val="6"/>
      <name val="游ゴシック"/>
      <family val="3"/>
      <charset val="128"/>
      <scheme val="minor"/>
    </font>
    <font>
      <sz val="6"/>
      <name val="ＭＳ Ｐゴシック"/>
      <family val="3"/>
      <charset val="128"/>
    </font>
    <font>
      <b/>
      <sz val="17"/>
      <name val="ＭＳ ゴシック"/>
      <family val="3"/>
      <charset val="128"/>
    </font>
    <font>
      <b/>
      <sz val="14"/>
      <name val="ＭＳ ゴシック"/>
      <family val="3"/>
      <charset val="128"/>
    </font>
    <font>
      <sz val="6"/>
      <name val="ＭＳ ゴシック"/>
      <family val="3"/>
      <charset val="128"/>
    </font>
    <font>
      <b/>
      <sz val="9"/>
      <name val="ＭＳ ゴシック"/>
      <family val="3"/>
      <charset val="128"/>
    </font>
    <font>
      <sz val="9"/>
      <name val="ＭＳ ゴシック"/>
      <family val="3"/>
      <charset val="128"/>
    </font>
    <font>
      <sz val="6"/>
      <name val="游ゴシック"/>
      <family val="2"/>
      <charset val="128"/>
      <scheme val="minor"/>
    </font>
    <font>
      <sz val="11"/>
      <color theme="4" tint="0.39997558519241921"/>
      <name val="ＭＳ ゴシック"/>
      <family val="3"/>
      <charset val="128"/>
    </font>
    <font>
      <b/>
      <sz val="6"/>
      <name val="ＭＳ ゴシック"/>
      <family val="3"/>
      <charset val="128"/>
    </font>
    <font>
      <b/>
      <sz val="16"/>
      <name val="ＭＳ ゴシック"/>
      <family val="3"/>
      <charset val="128"/>
    </font>
    <font>
      <sz val="10"/>
      <name val="ＭＳ ゴシック"/>
      <family val="3"/>
      <charset val="128"/>
    </font>
    <font>
      <sz val="10"/>
      <name val="游ゴシック"/>
      <family val="3"/>
      <charset val="128"/>
      <scheme val="minor"/>
    </font>
    <font>
      <sz val="9.5"/>
      <name val="ＭＳ ゴシック"/>
      <family val="3"/>
      <charset val="128"/>
    </font>
    <font>
      <b/>
      <sz val="10"/>
      <name val="ＭＳ ゴシック"/>
      <family val="3"/>
      <charset val="128"/>
    </font>
    <font>
      <sz val="8"/>
      <name val="ＭＳ ゴシック"/>
      <family val="3"/>
      <charset val="128"/>
    </font>
    <font>
      <sz val="8"/>
      <name val="ＭＳ Ｐゴシック"/>
      <family val="3"/>
      <charset val="128"/>
    </font>
    <font>
      <b/>
      <sz val="11"/>
      <name val="ＭＳ ゴシック"/>
      <family val="3"/>
      <charset val="128"/>
    </font>
    <font>
      <sz val="12"/>
      <name val="ＭＳ ゴシック"/>
      <family val="3"/>
      <charset val="128"/>
    </font>
    <font>
      <i/>
      <sz val="12"/>
      <name val="ＭＳ ゴシック"/>
      <family val="3"/>
      <charset val="128"/>
    </font>
    <font>
      <u/>
      <sz val="11"/>
      <color theme="10"/>
      <name val="游ゴシック"/>
      <family val="2"/>
      <charset val="128"/>
      <scheme val="minor"/>
    </font>
    <font>
      <sz val="7"/>
      <name val="ＭＳ ゴシック"/>
      <family val="3"/>
      <charset val="128"/>
    </font>
    <font>
      <sz val="11"/>
      <name val="游ゴシック"/>
      <family val="3"/>
      <charset val="128"/>
      <scheme val="minor"/>
    </font>
    <font>
      <sz val="11"/>
      <name val="ＭＳ ゴシック"/>
      <family val="3"/>
      <charset val="128"/>
    </font>
    <font>
      <sz val="5.5"/>
      <name val="ＭＳ ゴシック"/>
      <family val="3"/>
      <charset val="128"/>
    </font>
    <font>
      <sz val="5"/>
      <name val="ＭＳ ゴシック"/>
      <family val="3"/>
      <charset val="128"/>
    </font>
    <font>
      <sz val="14"/>
      <name val="ＭＳ ゴシック"/>
      <family val="3"/>
      <charset val="128"/>
    </font>
    <font>
      <sz val="18"/>
      <color theme="1"/>
      <name val="游ゴシック"/>
      <family val="2"/>
      <scheme val="minor"/>
    </font>
    <font>
      <b/>
      <sz val="11"/>
      <color theme="1"/>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sz val="10"/>
      <color theme="1"/>
      <name val="游ゴシック"/>
      <family val="3"/>
      <charset val="128"/>
      <scheme val="minor"/>
    </font>
    <font>
      <b/>
      <sz val="16"/>
      <color theme="1"/>
      <name val="ＭＳ ゴシック"/>
      <family val="3"/>
      <charset val="128"/>
    </font>
    <font>
      <sz val="14"/>
      <color theme="1"/>
      <name val="游ゴシック"/>
      <family val="2"/>
      <charset val="128"/>
      <scheme val="minor"/>
    </font>
    <font>
      <sz val="11"/>
      <name val="游ゴシック"/>
      <family val="2"/>
      <charset val="128"/>
      <scheme val="minor"/>
    </font>
    <font>
      <b/>
      <sz val="14"/>
      <name val="游ゴシック"/>
      <family val="3"/>
      <charset val="128"/>
      <scheme val="minor"/>
    </font>
    <font>
      <sz val="6"/>
      <color rgb="FFFF0000"/>
      <name val="ＭＳ ゴシック"/>
      <family val="3"/>
      <charset val="128"/>
    </font>
    <font>
      <sz val="11"/>
      <color rgb="FFFF0000"/>
      <name val="游ゴシック"/>
      <family val="2"/>
      <charset val="128"/>
      <scheme val="minor"/>
    </font>
    <font>
      <sz val="11"/>
      <name val="HGPｺﾞｼｯｸM"/>
      <family val="3"/>
      <charset val="128"/>
    </font>
    <font>
      <b/>
      <sz val="11"/>
      <color rgb="FFFF0000"/>
      <name val="游ゴシック"/>
      <family val="3"/>
      <charset val="128"/>
      <scheme val="minor"/>
    </font>
    <font>
      <sz val="11"/>
      <color rgb="FFFF0000"/>
      <name val="游ゴシック"/>
      <family val="3"/>
      <charset val="128"/>
      <scheme val="minor"/>
    </font>
    <font>
      <sz val="10"/>
      <color theme="0"/>
      <name val="游ゴシック"/>
      <family val="3"/>
      <charset val="128"/>
      <scheme val="minor"/>
    </font>
    <font>
      <b/>
      <sz val="11"/>
      <color theme="1"/>
      <name val="ＭＳ Ｐゴシック"/>
      <family val="3"/>
      <charset val="128"/>
    </font>
    <font>
      <sz val="11"/>
      <color theme="1"/>
      <name val="游ゴシック"/>
      <family val="3"/>
      <charset val="128"/>
      <scheme val="minor"/>
    </font>
    <font>
      <sz val="11"/>
      <color theme="0"/>
      <name val="ＭＳ Ｐゴシック"/>
      <family val="3"/>
      <charset val="128"/>
    </font>
    <font>
      <sz val="10"/>
      <color theme="1"/>
      <name val="游ゴシック"/>
      <family val="2"/>
      <charset val="128"/>
      <scheme val="minor"/>
    </font>
    <font>
      <b/>
      <sz val="10"/>
      <color theme="1"/>
      <name val="游ゴシック"/>
      <family val="3"/>
      <charset val="128"/>
      <scheme val="minor"/>
    </font>
    <font>
      <sz val="10"/>
      <color rgb="FFFF0000"/>
      <name val="游ゴシック"/>
      <family val="3"/>
      <charset val="128"/>
      <scheme val="minor"/>
    </font>
    <font>
      <b/>
      <sz val="18"/>
      <color rgb="FFFF0000"/>
      <name val="游ゴシック"/>
      <family val="3"/>
      <charset val="128"/>
      <scheme val="minor"/>
    </font>
    <font>
      <sz val="12"/>
      <color theme="1"/>
      <name val="ＭＳ ゴシック"/>
      <family val="3"/>
      <charset val="128"/>
    </font>
    <font>
      <sz val="11"/>
      <color theme="1"/>
      <name val="HGP創英角ｺﾞｼｯｸUB"/>
      <family val="3"/>
      <charset val="128"/>
    </font>
    <font>
      <sz val="11"/>
      <color rgb="FFFF0000"/>
      <name val="HGP創英角ｺﾞｼｯｸUB"/>
      <family val="3"/>
      <charset val="128"/>
    </font>
    <font>
      <b/>
      <sz val="12"/>
      <color theme="1"/>
      <name val="HGP創英角ｺﾞｼｯｸUB"/>
      <family val="3"/>
      <charset val="128"/>
    </font>
    <font>
      <sz val="12"/>
      <color theme="1"/>
      <name val="HGP創英角ｺﾞｼｯｸUB"/>
      <family val="3"/>
      <charset val="128"/>
    </font>
    <font>
      <sz val="14"/>
      <color theme="1"/>
      <name val="HGP創英角ｺﾞｼｯｸUB"/>
      <family val="3"/>
      <charset val="128"/>
    </font>
    <font>
      <sz val="16"/>
      <color theme="1"/>
      <name val="HGP創英角ｺﾞｼｯｸUB"/>
      <family val="3"/>
      <charset val="128"/>
    </font>
    <font>
      <sz val="18"/>
      <color theme="1"/>
      <name val="HGP創英角ｺﾞｼｯｸUB"/>
      <family val="3"/>
      <charset val="128"/>
    </font>
    <font>
      <sz val="11"/>
      <name val="HGP創英角ｺﾞｼｯｸUB"/>
      <family val="3"/>
      <charset val="128"/>
    </font>
    <font>
      <sz val="10"/>
      <color theme="1"/>
      <name val="HGP創英角ｺﾞｼｯｸUB"/>
      <family val="3"/>
      <charset val="128"/>
    </font>
    <font>
      <b/>
      <sz val="11"/>
      <color rgb="FF000000"/>
      <name val="游ゴシック"/>
      <family val="3"/>
      <charset val="128"/>
    </font>
    <font>
      <sz val="9"/>
      <color theme="1"/>
      <name val="ＭＳ ゴシック"/>
      <family val="3"/>
      <charset val="128"/>
    </font>
    <font>
      <sz val="12"/>
      <color rgb="FFFF0000"/>
      <name val="HGP創英角ｺﾞｼｯｸUB"/>
      <family val="3"/>
      <charset val="128"/>
    </font>
    <font>
      <b/>
      <sz val="18"/>
      <color theme="1"/>
      <name val="HGP創英角ｺﾞｼｯｸUB"/>
      <family val="3"/>
      <charset val="128"/>
    </font>
    <font>
      <u/>
      <sz val="16"/>
      <color rgb="FFC00000"/>
      <name val="HGS創英角ｺﾞｼｯｸUB"/>
      <family val="3"/>
      <charset val="128"/>
    </font>
    <font>
      <u/>
      <sz val="16"/>
      <color rgb="FFC00000"/>
      <name val="HGP創英角ｺﾞｼｯｸUB"/>
      <family val="3"/>
      <charset val="128"/>
    </font>
    <font>
      <sz val="12"/>
      <name val="HGP創英角ｺﾞｼｯｸUB"/>
      <family val="3"/>
      <charset val="128"/>
    </font>
    <font>
      <b/>
      <sz val="16"/>
      <color rgb="FFFF0000"/>
      <name val="游ゴシック"/>
      <family val="3"/>
      <charset val="128"/>
      <scheme val="minor"/>
    </font>
    <font>
      <u/>
      <sz val="7"/>
      <name val="ＭＳ ゴシック"/>
      <family val="3"/>
      <charset val="128"/>
    </font>
    <font>
      <sz val="14"/>
      <color rgb="FFFF3300"/>
      <name val="HGP創英角ｺﾞｼｯｸUB"/>
      <family val="3"/>
      <charset val="128"/>
    </font>
    <font>
      <sz val="7.5"/>
      <name val="ＭＳ ゴシック"/>
      <family val="3"/>
      <charset val="128"/>
    </font>
    <font>
      <sz val="26"/>
      <name val="ＭＳ ゴシック"/>
      <family val="3"/>
      <charset val="128"/>
    </font>
    <font>
      <sz val="16"/>
      <name val="ＭＳ ゴシック"/>
      <family val="3"/>
      <charset val="128"/>
    </font>
    <font>
      <sz val="11"/>
      <color theme="0"/>
      <name val="HGP創英角ｺﾞｼｯｸUB"/>
      <family val="3"/>
      <charset val="128"/>
    </font>
  </fonts>
  <fills count="1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CCFF"/>
        <bgColor indexed="64"/>
      </patternFill>
    </fill>
    <fill>
      <patternFill patternType="solid">
        <fgColor rgb="FF7030A0"/>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
      <patternFill patternType="solid">
        <fgColor theme="1" tint="0.249977111117893"/>
        <bgColor indexed="64"/>
      </patternFill>
    </fill>
    <fill>
      <patternFill patternType="solid">
        <fgColor rgb="FF0070C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8" tint="0.79998168889431442"/>
        <bgColor indexed="64"/>
      </patternFill>
    </fill>
  </fills>
  <borders count="17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diagonalUp="1">
      <left style="hair">
        <color indexed="64"/>
      </left>
      <right style="hair">
        <color indexed="64"/>
      </right>
      <top style="hair">
        <color indexed="64"/>
      </top>
      <bottom style="thin">
        <color indexed="64"/>
      </bottom>
      <diagonal style="hair">
        <color indexed="64"/>
      </diagonal>
    </border>
    <border diagonalUp="1">
      <left style="hair">
        <color indexed="64"/>
      </left>
      <right style="medium">
        <color indexed="64"/>
      </right>
      <top style="hair">
        <color indexed="64"/>
      </top>
      <bottom style="thin">
        <color indexed="64"/>
      </bottom>
      <diagonal style="hair">
        <color indexed="64"/>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medium">
        <color indexed="64"/>
      </right>
      <top style="hair">
        <color indexed="64"/>
      </top>
      <bottom/>
      <diagonal style="hair">
        <color indexed="64"/>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diagonalUp="1">
      <left style="hair">
        <color indexed="64"/>
      </left>
      <right/>
      <top/>
      <bottom style="thin">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hair">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medium">
        <color indexed="64"/>
      </top>
      <bottom style="medium">
        <color indexed="64"/>
      </bottom>
      <diagonal/>
    </border>
  </borders>
  <cellStyleXfs count="27">
    <xf numFmtId="0" fontId="0" fillId="0" borderId="0"/>
    <xf numFmtId="38" fontId="7" fillId="0" borderId="0" applyFont="0" applyFill="0" applyBorder="0" applyAlignment="0" applyProtection="0">
      <alignment vertical="center"/>
    </xf>
    <xf numFmtId="0" fontId="8" fillId="0" borderId="0"/>
    <xf numFmtId="38" fontId="8" fillId="0" borderId="0" applyFont="0" applyFill="0" applyBorder="0" applyAlignment="0" applyProtection="0"/>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2120">
    <xf numFmtId="0" fontId="0" fillId="0" borderId="0" xfId="0"/>
    <xf numFmtId="0" fontId="9" fillId="2" borderId="0" xfId="2" applyFont="1" applyFill="1" applyAlignment="1" applyProtection="1">
      <alignment horizontal="center" vertical="center"/>
    </xf>
    <xf numFmtId="0" fontId="15" fillId="2" borderId="0" xfId="2" applyFont="1" applyFill="1" applyAlignment="1" applyProtection="1">
      <alignment horizontal="center" vertical="top" textRotation="255"/>
    </xf>
    <xf numFmtId="0" fontId="13" fillId="2" borderId="6" xfId="2" applyFont="1" applyFill="1" applyBorder="1" applyAlignment="1" applyProtection="1">
      <alignment horizontal="center" vertical="center"/>
    </xf>
    <xf numFmtId="0" fontId="24" fillId="2" borderId="0" xfId="2" applyFont="1" applyFill="1" applyAlignment="1" applyProtection="1">
      <alignment horizontal="left" vertical="center"/>
    </xf>
    <xf numFmtId="0" fontId="16" fillId="2" borderId="0" xfId="2" applyFont="1" applyFill="1" applyBorder="1" applyAlignment="1" applyProtection="1">
      <alignment horizontal="center" vertical="top" textRotation="255"/>
    </xf>
    <xf numFmtId="0" fontId="16" fillId="2" borderId="0" xfId="2" applyFont="1" applyFill="1" applyAlignment="1" applyProtection="1">
      <alignment horizontal="center" vertical="top" textRotation="255"/>
    </xf>
    <xf numFmtId="0" fontId="31" fillId="2" borderId="0" xfId="2" applyFont="1" applyFill="1" applyBorder="1" applyAlignment="1" applyProtection="1">
      <alignment vertical="center" wrapText="1"/>
    </xf>
    <xf numFmtId="0" fontId="25" fillId="2" borderId="0" xfId="2" applyFont="1" applyFill="1" applyBorder="1" applyAlignment="1" applyProtection="1">
      <alignment vertical="center"/>
    </xf>
    <xf numFmtId="0" fontId="25" fillId="2" borderId="22" xfId="2" applyFont="1" applyFill="1" applyBorder="1" applyAlignment="1" applyProtection="1">
      <alignment vertical="center"/>
    </xf>
    <xf numFmtId="0" fontId="31" fillId="2" borderId="2" xfId="2" applyFont="1" applyFill="1" applyBorder="1" applyAlignment="1" applyProtection="1">
      <alignment vertical="center"/>
    </xf>
    <xf numFmtId="0" fontId="31" fillId="2" borderId="0" xfId="2" applyFont="1" applyFill="1" applyBorder="1" applyAlignment="1" applyProtection="1">
      <alignment vertical="center"/>
    </xf>
    <xf numFmtId="0" fontId="31" fillId="2" borderId="22" xfId="2" applyFont="1" applyFill="1" applyBorder="1" applyAlignment="1" applyProtection="1">
      <alignment vertical="center"/>
    </xf>
    <xf numFmtId="0" fontId="14" fillId="2" borderId="0" xfId="2" applyFont="1" applyFill="1" applyBorder="1" applyAlignment="1" applyProtection="1">
      <alignment vertical="center" wrapText="1"/>
    </xf>
    <xf numFmtId="0" fontId="31" fillId="2" borderId="3" xfId="2" applyFont="1" applyFill="1" applyBorder="1" applyAlignment="1" applyProtection="1">
      <alignment vertical="center"/>
    </xf>
    <xf numFmtId="0" fontId="31" fillId="2" borderId="5" xfId="2" applyFont="1" applyFill="1" applyBorder="1" applyAlignment="1" applyProtection="1">
      <alignment vertical="center"/>
    </xf>
    <xf numFmtId="0" fontId="31" fillId="2" borderId="4" xfId="2" applyFont="1" applyFill="1" applyBorder="1" applyAlignment="1" applyProtection="1">
      <alignment vertical="center"/>
    </xf>
    <xf numFmtId="0" fontId="31" fillId="2" borderId="17" xfId="2" applyFont="1" applyFill="1" applyBorder="1" applyAlignment="1" applyProtection="1">
      <alignment vertical="center"/>
    </xf>
    <xf numFmtId="0" fontId="33" fillId="2" borderId="65" xfId="2" applyFont="1" applyFill="1" applyBorder="1" applyAlignment="1" applyProtection="1">
      <alignment vertical="center"/>
    </xf>
    <xf numFmtId="0" fontId="25" fillId="2" borderId="66" xfId="2" applyFont="1" applyFill="1" applyBorder="1" applyAlignment="1" applyProtection="1">
      <alignment horizontal="center" vertical="center"/>
    </xf>
    <xf numFmtId="0" fontId="25" fillId="2" borderId="67" xfId="2" applyFont="1" applyFill="1" applyBorder="1" applyAlignment="1" applyProtection="1">
      <alignment horizontal="center" vertical="center"/>
    </xf>
    <xf numFmtId="0" fontId="33" fillId="2" borderId="0" xfId="2" applyFont="1" applyFill="1" applyBorder="1" applyAlignment="1" applyProtection="1">
      <alignment vertical="center"/>
    </xf>
    <xf numFmtId="0" fontId="33" fillId="2" borderId="22" xfId="2" applyFont="1" applyFill="1" applyBorder="1" applyAlignment="1" applyProtection="1">
      <alignment vertical="center"/>
    </xf>
    <xf numFmtId="0" fontId="14" fillId="2" borderId="0" xfId="2" applyFont="1" applyFill="1" applyBorder="1" applyAlignment="1" applyProtection="1">
      <alignment vertical="center"/>
    </xf>
    <xf numFmtId="49" fontId="14" fillId="2" borderId="17" xfId="2" applyNumberFormat="1" applyFont="1" applyFill="1" applyBorder="1" applyAlignment="1" applyProtection="1">
      <alignment vertical="top"/>
    </xf>
    <xf numFmtId="49" fontId="14" fillId="2" borderId="26" xfId="2" applyNumberFormat="1" applyFont="1" applyFill="1" applyBorder="1" applyAlignment="1" applyProtection="1">
      <alignment vertical="top"/>
    </xf>
    <xf numFmtId="0" fontId="14" fillId="2" borderId="0" xfId="2" applyFont="1" applyFill="1" applyBorder="1" applyAlignment="1" applyProtection="1">
      <alignment horizontal="distributed" vertical="center"/>
    </xf>
    <xf numFmtId="0" fontId="14" fillId="2" borderId="0" xfId="2" applyFont="1" applyFill="1" applyBorder="1" applyAlignment="1" applyProtection="1">
      <alignment horizontal="right" vertical="top"/>
    </xf>
    <xf numFmtId="0" fontId="15" fillId="2" borderId="0" xfId="2" applyFont="1" applyFill="1" applyBorder="1" applyAlignment="1" applyProtection="1">
      <alignment vertical="top" textRotation="255"/>
    </xf>
    <xf numFmtId="0" fontId="31" fillId="2" borderId="0" xfId="2" applyFont="1" applyFill="1" applyBorder="1" applyAlignment="1" applyProtection="1">
      <alignment vertical="top" wrapText="1"/>
    </xf>
    <xf numFmtId="0" fontId="24" fillId="2" borderId="0" xfId="2" applyFont="1" applyFill="1" applyBorder="1" applyAlignment="1" applyProtection="1">
      <alignment horizontal="left" vertical="center"/>
    </xf>
    <xf numFmtId="0" fontId="16" fillId="2" borderId="0" xfId="2" applyFont="1" applyFill="1" applyBorder="1" applyAlignment="1" applyProtection="1">
      <alignment vertical="top" wrapText="1"/>
    </xf>
    <xf numFmtId="0" fontId="15" fillId="2" borderId="0" xfId="2" applyFont="1" applyFill="1" applyBorder="1" applyAlignment="1" applyProtection="1">
      <alignment vertical="top"/>
    </xf>
    <xf numFmtId="0" fontId="26" fillId="2" borderId="0" xfId="2" applyFont="1" applyFill="1" applyAlignment="1" applyProtection="1">
      <alignment vertical="center" wrapText="1"/>
    </xf>
    <xf numFmtId="0" fontId="31" fillId="2" borderId="34" xfId="2" applyFont="1" applyFill="1" applyBorder="1" applyAlignment="1" applyProtection="1">
      <alignment vertical="center" shrinkToFit="1"/>
    </xf>
    <xf numFmtId="0" fontId="31" fillId="2" borderId="33" xfId="2" applyFont="1" applyFill="1" applyBorder="1" applyAlignment="1" applyProtection="1">
      <alignment vertical="center" shrinkToFit="1"/>
    </xf>
    <xf numFmtId="0" fontId="31" fillId="2" borderId="4" xfId="2" applyFont="1" applyFill="1" applyBorder="1" applyAlignment="1" applyProtection="1">
      <alignment vertical="center" shrinkToFit="1"/>
    </xf>
    <xf numFmtId="0" fontId="31" fillId="2" borderId="5" xfId="2" applyFont="1" applyFill="1" applyBorder="1" applyAlignment="1" applyProtection="1">
      <alignment vertical="center" shrinkToFit="1"/>
    </xf>
    <xf numFmtId="0" fontId="31" fillId="2" borderId="21" xfId="2" applyFont="1" applyFill="1" applyBorder="1" applyAlignment="1" applyProtection="1">
      <alignment vertical="center" shrinkToFit="1"/>
    </xf>
    <xf numFmtId="0" fontId="31" fillId="2" borderId="23" xfId="2" applyFont="1" applyFill="1" applyBorder="1" applyAlignment="1" applyProtection="1">
      <alignment vertical="center" shrinkToFit="1"/>
    </xf>
    <xf numFmtId="0" fontId="16" fillId="2" borderId="0" xfId="2" applyFont="1" applyFill="1" applyBorder="1" applyAlignment="1" applyProtection="1">
      <alignment horizontal="right" vertical="center"/>
    </xf>
    <xf numFmtId="0" fontId="19" fillId="2" borderId="0" xfId="2" applyFont="1" applyFill="1" applyAlignment="1" applyProtection="1">
      <alignment vertical="top" textRotation="255" wrapText="1"/>
    </xf>
    <xf numFmtId="0" fontId="27" fillId="2" borderId="0" xfId="2" applyFont="1" applyFill="1" applyBorder="1" applyAlignment="1" applyProtection="1"/>
    <xf numFmtId="0" fontId="27" fillId="2" borderId="0" xfId="2" applyFont="1" applyFill="1" applyBorder="1" applyAlignment="1" applyProtection="1">
      <alignment vertical="center"/>
    </xf>
    <xf numFmtId="0" fontId="16" fillId="2" borderId="0" xfId="2" applyFont="1" applyFill="1" applyAlignment="1" applyProtection="1">
      <alignment vertical="center" wrapText="1"/>
    </xf>
    <xf numFmtId="38" fontId="21" fillId="2" borderId="3" xfId="5" applyFont="1" applyFill="1" applyBorder="1" applyAlignment="1" applyProtection="1">
      <alignment vertical="center" shrinkToFit="1"/>
    </xf>
    <xf numFmtId="38" fontId="21" fillId="2" borderId="5" xfId="5" applyFont="1" applyFill="1" applyBorder="1" applyAlignment="1" applyProtection="1">
      <alignment vertical="center" shrinkToFit="1"/>
    </xf>
    <xf numFmtId="38" fontId="21" fillId="2" borderId="0" xfId="5" applyFont="1" applyFill="1" applyBorder="1" applyAlignment="1" applyProtection="1">
      <alignment vertical="center" shrinkToFit="1"/>
      <protection locked="0"/>
    </xf>
    <xf numFmtId="38" fontId="21" fillId="2" borderId="23" xfId="5" applyFont="1" applyFill="1" applyBorder="1" applyAlignment="1" applyProtection="1">
      <alignment vertical="center" shrinkToFit="1"/>
    </xf>
    <xf numFmtId="176" fontId="33" fillId="2" borderId="24" xfId="5" applyNumberFormat="1" applyFont="1" applyFill="1" applyBorder="1" applyAlignment="1" applyProtection="1">
      <alignment vertical="center" shrinkToFit="1"/>
    </xf>
    <xf numFmtId="176" fontId="33" fillId="2" borderId="17" xfId="5" applyNumberFormat="1" applyFont="1" applyFill="1" applyBorder="1" applyAlignment="1" applyProtection="1">
      <alignment vertical="center" shrinkToFit="1"/>
    </xf>
    <xf numFmtId="176" fontId="33" fillId="2" borderId="26" xfId="5" applyNumberFormat="1" applyFont="1" applyFill="1" applyBorder="1" applyAlignment="1" applyProtection="1">
      <alignment vertical="center" shrinkToFit="1"/>
    </xf>
    <xf numFmtId="38" fontId="21" fillId="2" borderId="8" xfId="5" applyFont="1" applyFill="1" applyBorder="1" applyAlignment="1" applyProtection="1">
      <alignment vertical="center" shrinkToFit="1"/>
    </xf>
    <xf numFmtId="0" fontId="14" fillId="2" borderId="24" xfId="2" applyFont="1" applyFill="1" applyBorder="1" applyAlignment="1" applyProtection="1">
      <alignment vertical="top"/>
    </xf>
    <xf numFmtId="0" fontId="14" fillId="2" borderId="17" xfId="2" applyFont="1" applyFill="1" applyBorder="1" applyAlignment="1" applyProtection="1">
      <alignment vertical="top"/>
    </xf>
    <xf numFmtId="0" fontId="14" fillId="2" borderId="26" xfId="2" applyFont="1" applyFill="1" applyBorder="1" applyAlignment="1" applyProtection="1">
      <alignment vertical="top"/>
    </xf>
    <xf numFmtId="0" fontId="14" fillId="2" borderId="11" xfId="2" applyFont="1" applyFill="1" applyBorder="1" applyAlignment="1" applyProtection="1">
      <alignment horizontal="center" vertical="center"/>
    </xf>
    <xf numFmtId="0" fontId="14" fillId="2" borderId="32" xfId="2" applyFont="1" applyFill="1" applyBorder="1" applyAlignment="1" applyProtection="1">
      <alignment vertical="top"/>
    </xf>
    <xf numFmtId="0" fontId="25" fillId="2" borderId="2" xfId="2" applyFont="1" applyFill="1" applyBorder="1" applyAlignment="1" applyProtection="1">
      <alignment vertical="center" shrinkToFit="1"/>
    </xf>
    <xf numFmtId="176" fontId="33" fillId="2" borderId="10" xfId="5" applyNumberFormat="1" applyFont="1" applyFill="1" applyBorder="1" applyAlignment="1" applyProtection="1">
      <alignment vertical="center"/>
    </xf>
    <xf numFmtId="0" fontId="14" fillId="2" borderId="10" xfId="2" applyFont="1" applyFill="1" applyBorder="1" applyAlignment="1" applyProtection="1">
      <alignment vertical="top"/>
    </xf>
    <xf numFmtId="38" fontId="21" fillId="2" borderId="24" xfId="5" applyFont="1" applyFill="1" applyBorder="1" applyAlignment="1" applyProtection="1">
      <alignment vertical="center" shrinkToFit="1"/>
    </xf>
    <xf numFmtId="38" fontId="21" fillId="2" borderId="17" xfId="5" applyFont="1" applyFill="1" applyBorder="1" applyAlignment="1" applyProtection="1">
      <alignment vertical="center" shrinkToFit="1"/>
    </xf>
    <xf numFmtId="38" fontId="21" fillId="2" borderId="26" xfId="5" applyFont="1" applyFill="1" applyBorder="1" applyAlignment="1" applyProtection="1">
      <alignment vertical="center" shrinkToFit="1"/>
    </xf>
    <xf numFmtId="0" fontId="21" fillId="2" borderId="10" xfId="2" applyFont="1" applyFill="1" applyBorder="1" applyAlignment="1" applyProtection="1">
      <alignment vertical="center"/>
    </xf>
    <xf numFmtId="0" fontId="21" fillId="2" borderId="0" xfId="2" applyFont="1" applyFill="1" applyBorder="1" applyAlignment="1" applyProtection="1">
      <alignment vertical="center"/>
    </xf>
    <xf numFmtId="38" fontId="21" fillId="2" borderId="32" xfId="5" applyFont="1" applyFill="1" applyBorder="1" applyAlignment="1" applyProtection="1">
      <alignment vertical="center" shrinkToFit="1"/>
    </xf>
    <xf numFmtId="176" fontId="21" fillId="2" borderId="3" xfId="5" applyNumberFormat="1" applyFont="1" applyFill="1" applyBorder="1" applyAlignment="1" applyProtection="1">
      <alignment vertical="center" shrinkToFit="1"/>
    </xf>
    <xf numFmtId="176" fontId="21" fillId="2" borderId="5" xfId="5" applyNumberFormat="1" applyFont="1" applyFill="1" applyBorder="1" applyAlignment="1" applyProtection="1">
      <alignment vertical="center" shrinkToFit="1"/>
    </xf>
    <xf numFmtId="176" fontId="21" fillId="2" borderId="23" xfId="5" applyNumberFormat="1" applyFont="1" applyFill="1" applyBorder="1" applyAlignment="1" applyProtection="1">
      <alignment vertical="center" shrinkToFit="1"/>
    </xf>
    <xf numFmtId="0" fontId="14" fillId="2" borderId="3" xfId="2" applyFont="1" applyFill="1" applyBorder="1" applyAlignment="1" applyProtection="1">
      <alignment vertical="center"/>
    </xf>
    <xf numFmtId="0" fontId="14" fillId="2" borderId="5" xfId="2" applyFont="1" applyFill="1" applyBorder="1" applyAlignment="1" applyProtection="1">
      <alignment vertical="center"/>
    </xf>
    <xf numFmtId="176" fontId="21" fillId="2" borderId="8" xfId="5" applyNumberFormat="1" applyFont="1" applyFill="1" applyBorder="1" applyAlignment="1" applyProtection="1">
      <alignment vertical="center" shrinkToFit="1"/>
    </xf>
    <xf numFmtId="0" fontId="14" fillId="2" borderId="23" xfId="2" applyFont="1" applyFill="1" applyBorder="1" applyAlignment="1" applyProtection="1">
      <alignment vertical="center"/>
    </xf>
    <xf numFmtId="0" fontId="14" fillId="2" borderId="1" xfId="2" applyFont="1" applyFill="1" applyBorder="1" applyAlignment="1" applyProtection="1">
      <alignment vertical="center"/>
    </xf>
    <xf numFmtId="0" fontId="14" fillId="2" borderId="4" xfId="2" applyFont="1" applyFill="1" applyBorder="1" applyAlignment="1" applyProtection="1">
      <alignment vertical="center"/>
    </xf>
    <xf numFmtId="0" fontId="14" fillId="2" borderId="21" xfId="2" applyFont="1" applyFill="1" applyBorder="1" applyAlignment="1" applyProtection="1">
      <alignment vertical="center"/>
    </xf>
    <xf numFmtId="0" fontId="14" fillId="2" borderId="0" xfId="2" applyFont="1" applyFill="1" applyAlignment="1" applyProtection="1">
      <alignment vertical="center"/>
    </xf>
    <xf numFmtId="0" fontId="25" fillId="2" borderId="0" xfId="2" applyFont="1" applyFill="1" applyBorder="1" applyAlignment="1" applyProtection="1">
      <alignment vertical="center" shrinkToFit="1"/>
    </xf>
    <xf numFmtId="0" fontId="14" fillId="2" borderId="10" xfId="2" applyFont="1" applyFill="1" applyBorder="1" applyAlignment="1" applyProtection="1">
      <alignment vertical="center"/>
    </xf>
    <xf numFmtId="0" fontId="40" fillId="0" borderId="0" xfId="0" applyFont="1" applyAlignment="1"/>
    <xf numFmtId="0" fontId="0" fillId="0" borderId="0" xfId="0" applyAlignment="1"/>
    <xf numFmtId="0" fontId="42" fillId="0" borderId="0" xfId="6" applyFont="1" applyProtection="1">
      <alignment vertical="center"/>
    </xf>
    <xf numFmtId="38" fontId="42" fillId="0" borderId="0" xfId="5" applyFont="1" applyProtection="1">
      <alignment vertical="center"/>
    </xf>
    <xf numFmtId="38" fontId="42" fillId="2" borderId="0" xfId="5" applyFont="1" applyFill="1" applyProtection="1">
      <alignment vertical="center"/>
    </xf>
    <xf numFmtId="38" fontId="42" fillId="5" borderId="0" xfId="5" applyFont="1" applyFill="1" applyProtection="1">
      <alignment vertical="center"/>
    </xf>
    <xf numFmtId="38" fontId="42" fillId="0" borderId="159" xfId="5" applyFont="1" applyBorder="1" applyProtection="1">
      <alignment vertical="center"/>
    </xf>
    <xf numFmtId="38" fontId="43" fillId="2" borderId="19" xfId="5" applyFont="1" applyFill="1" applyBorder="1" applyProtection="1">
      <alignment vertical="center"/>
    </xf>
    <xf numFmtId="38" fontId="43" fillId="2" borderId="0" xfId="5" applyFont="1" applyFill="1" applyBorder="1" applyProtection="1">
      <alignment vertical="center"/>
    </xf>
    <xf numFmtId="38" fontId="43" fillId="5" borderId="0" xfId="5" applyFont="1" applyFill="1" applyBorder="1" applyProtection="1">
      <alignment vertical="center"/>
    </xf>
    <xf numFmtId="38" fontId="43" fillId="7" borderId="19" xfId="5" applyNumberFormat="1" applyFont="1" applyFill="1" applyBorder="1" applyAlignment="1" applyProtection="1">
      <alignment vertical="center"/>
    </xf>
    <xf numFmtId="38" fontId="43" fillId="0" borderId="19" xfId="5" applyFont="1" applyBorder="1" applyProtection="1">
      <alignment vertical="center"/>
    </xf>
    <xf numFmtId="38" fontId="43" fillId="2" borderId="0" xfId="5" applyNumberFormat="1" applyFont="1" applyFill="1" applyBorder="1" applyAlignment="1" applyProtection="1">
      <alignment vertical="center"/>
    </xf>
    <xf numFmtId="38" fontId="43" fillId="5" borderId="0" xfId="5" applyNumberFormat="1" applyFont="1" applyFill="1" applyBorder="1" applyAlignment="1" applyProtection="1">
      <alignment vertical="center"/>
    </xf>
    <xf numFmtId="38" fontId="43" fillId="7" borderId="19" xfId="5" applyFont="1" applyFill="1" applyBorder="1" applyProtection="1">
      <alignment vertical="center"/>
    </xf>
    <xf numFmtId="38" fontId="42" fillId="0" borderId="19" xfId="5" applyFont="1" applyBorder="1" applyProtection="1">
      <alignment vertical="center"/>
    </xf>
    <xf numFmtId="38" fontId="42" fillId="0" borderId="19" xfId="5" applyFont="1" applyBorder="1" applyAlignment="1" applyProtection="1">
      <alignment horizontal="right" vertical="center"/>
    </xf>
    <xf numFmtId="38" fontId="42" fillId="2" borderId="0" xfId="5" applyFont="1" applyFill="1" applyBorder="1" applyProtection="1">
      <alignment vertical="center"/>
    </xf>
    <xf numFmtId="38" fontId="42" fillId="5" borderId="0" xfId="5" applyFont="1" applyFill="1" applyBorder="1" applyProtection="1">
      <alignment vertical="center"/>
    </xf>
    <xf numFmtId="38" fontId="44" fillId="0" borderId="0" xfId="5" applyFont="1" applyAlignment="1" applyProtection="1">
      <alignment vertical="top"/>
    </xf>
    <xf numFmtId="38" fontId="42" fillId="0" borderId="0" xfId="5" applyFont="1" applyBorder="1" applyProtection="1">
      <alignment vertical="center"/>
    </xf>
    <xf numFmtId="38" fontId="40" fillId="2" borderId="160" xfId="6" applyNumberFormat="1" applyFont="1" applyFill="1" applyBorder="1" applyAlignment="1" applyProtection="1">
      <alignment horizontal="right" vertical="center"/>
    </xf>
    <xf numFmtId="38" fontId="45" fillId="8" borderId="161" xfId="5" applyFont="1" applyFill="1" applyBorder="1" applyAlignment="1" applyProtection="1">
      <alignment vertical="center"/>
      <protection locked="0"/>
    </xf>
    <xf numFmtId="38" fontId="45" fillId="2" borderId="0" xfId="5" applyFont="1" applyFill="1" applyBorder="1" applyAlignment="1" applyProtection="1">
      <alignment vertical="center"/>
    </xf>
    <xf numFmtId="38" fontId="45" fillId="5" borderId="0" xfId="5" applyFont="1" applyFill="1" applyBorder="1" applyAlignment="1" applyProtection="1">
      <alignment vertical="center"/>
    </xf>
    <xf numFmtId="0" fontId="42" fillId="0" borderId="0" xfId="6" applyFont="1" applyAlignment="1" applyProtection="1">
      <alignment horizontal="center" vertical="center"/>
    </xf>
    <xf numFmtId="38" fontId="39" fillId="0" borderId="162" xfId="5" applyFont="1" applyBorder="1" applyAlignment="1" applyProtection="1">
      <alignment horizontal="center" vertical="center"/>
    </xf>
    <xf numFmtId="38" fontId="39" fillId="0" borderId="161" xfId="5" applyFont="1" applyBorder="1" applyAlignment="1" applyProtection="1">
      <alignment horizontal="center" vertical="center"/>
    </xf>
    <xf numFmtId="38" fontId="46" fillId="0" borderId="0" xfId="5" applyFont="1" applyAlignment="1" applyProtection="1">
      <alignment horizontal="center" vertical="center"/>
    </xf>
    <xf numFmtId="38" fontId="39" fillId="2" borderId="0" xfId="5" applyFont="1" applyFill="1" applyBorder="1" applyAlignment="1" applyProtection="1">
      <alignment horizontal="center" vertical="center"/>
    </xf>
    <xf numFmtId="38" fontId="39" fillId="5" borderId="0" xfId="5" applyFont="1" applyFill="1" applyBorder="1" applyAlignment="1" applyProtection="1">
      <alignment horizontal="center" vertical="center"/>
    </xf>
    <xf numFmtId="0" fontId="6" fillId="0" borderId="0" xfId="6">
      <alignment vertical="center"/>
    </xf>
    <xf numFmtId="0" fontId="6" fillId="0" borderId="19" xfId="6" applyBorder="1">
      <alignment vertical="center"/>
    </xf>
    <xf numFmtId="176" fontId="6" fillId="6" borderId="19" xfId="6" applyNumberFormat="1" applyFill="1" applyBorder="1">
      <alignment vertical="center"/>
    </xf>
    <xf numFmtId="0" fontId="6" fillId="0" borderId="19" xfId="6" applyBorder="1" applyAlignment="1">
      <alignment vertical="center" shrinkToFit="1"/>
    </xf>
    <xf numFmtId="176" fontId="6" fillId="8" borderId="19" xfId="6" applyNumberFormat="1" applyFill="1" applyBorder="1">
      <alignment vertical="center"/>
    </xf>
    <xf numFmtId="176" fontId="6" fillId="0" borderId="0" xfId="6" applyNumberFormat="1">
      <alignment vertical="center"/>
    </xf>
    <xf numFmtId="0" fontId="6" fillId="0" borderId="38" xfId="6" applyFill="1" applyBorder="1">
      <alignment vertical="center"/>
    </xf>
    <xf numFmtId="176" fontId="6" fillId="0" borderId="38" xfId="6" applyNumberFormat="1" applyBorder="1" applyAlignment="1">
      <alignment horizontal="center" vertical="center"/>
    </xf>
    <xf numFmtId="176" fontId="6" fillId="0" borderId="19" xfId="6" applyNumberFormat="1" applyBorder="1" applyAlignment="1">
      <alignment horizontal="center" vertical="center"/>
    </xf>
    <xf numFmtId="176" fontId="6" fillId="0" borderId="0" xfId="6" applyNumberFormat="1" applyBorder="1">
      <alignment vertical="center"/>
    </xf>
    <xf numFmtId="176" fontId="6" fillId="0" borderId="19" xfId="6" applyNumberFormat="1" applyBorder="1">
      <alignment vertical="center"/>
    </xf>
    <xf numFmtId="176" fontId="6" fillId="9" borderId="19" xfId="6" applyNumberFormat="1" applyFill="1" applyBorder="1">
      <alignment vertical="center"/>
    </xf>
    <xf numFmtId="0" fontId="47" fillId="0" borderId="0" xfId="6" applyFont="1">
      <alignment vertical="center"/>
    </xf>
    <xf numFmtId="0" fontId="32" fillId="0" borderId="19" xfId="6" applyFont="1" applyBorder="1">
      <alignment vertical="center"/>
    </xf>
    <xf numFmtId="38" fontId="32" fillId="8" borderId="19" xfId="6" applyNumberFormat="1" applyFont="1" applyFill="1" applyBorder="1">
      <alignment vertical="center"/>
    </xf>
    <xf numFmtId="0" fontId="32" fillId="0" borderId="19" xfId="6" applyFont="1" applyFill="1" applyBorder="1">
      <alignment vertical="center"/>
    </xf>
    <xf numFmtId="0" fontId="32" fillId="0" borderId="19" xfId="6" applyFont="1" applyBorder="1" applyAlignment="1">
      <alignment horizontal="center" vertical="center"/>
    </xf>
    <xf numFmtId="0" fontId="32" fillId="0" borderId="19" xfId="6" applyFont="1" applyBorder="1" applyAlignment="1">
      <alignment vertical="center"/>
    </xf>
    <xf numFmtId="38" fontId="32" fillId="0" borderId="19" xfId="5" applyFont="1" applyBorder="1">
      <alignment vertical="center"/>
    </xf>
    <xf numFmtId="0" fontId="32" fillId="0" borderId="163" xfId="6" applyFont="1" applyBorder="1">
      <alignment vertical="center"/>
    </xf>
    <xf numFmtId="0" fontId="32" fillId="0" borderId="19" xfId="6" applyFont="1" applyBorder="1" applyAlignment="1">
      <alignment vertical="center" shrinkToFit="1"/>
    </xf>
    <xf numFmtId="0" fontId="6" fillId="0" borderId="0" xfId="6" applyProtection="1">
      <alignment vertical="center"/>
    </xf>
    <xf numFmtId="0" fontId="39" fillId="0" borderId="164" xfId="6" applyFont="1" applyBorder="1" applyAlignment="1" applyProtection="1">
      <alignment horizontal="center" vertical="center"/>
    </xf>
    <xf numFmtId="0" fontId="39" fillId="0" borderId="161" xfId="6" applyFont="1" applyBorder="1" applyAlignment="1" applyProtection="1">
      <alignment horizontal="center" vertical="center"/>
    </xf>
    <xf numFmtId="38" fontId="39" fillId="3" borderId="31" xfId="5" applyFont="1" applyFill="1" applyBorder="1" applyAlignment="1" applyProtection="1">
      <alignment horizontal="right" vertical="center"/>
      <protection locked="0"/>
    </xf>
    <xf numFmtId="38" fontId="39" fillId="3" borderId="160" xfId="5" applyFont="1" applyFill="1" applyBorder="1" applyAlignment="1" applyProtection="1">
      <alignment horizontal="right" vertical="center"/>
      <protection locked="0"/>
    </xf>
    <xf numFmtId="38" fontId="39" fillId="2" borderId="32" xfId="5" applyFont="1" applyFill="1" applyBorder="1" applyProtection="1">
      <alignment vertical="center"/>
    </xf>
    <xf numFmtId="38" fontId="38" fillId="0" borderId="0" xfId="5" applyFont="1" applyProtection="1">
      <alignment vertical="center"/>
    </xf>
    <xf numFmtId="38" fontId="38" fillId="6" borderId="168" xfId="5" applyFont="1" applyFill="1" applyBorder="1" applyProtection="1">
      <alignment vertical="center"/>
    </xf>
    <xf numFmtId="38" fontId="6" fillId="0" borderId="158" xfId="6" applyNumberFormat="1" applyBorder="1" applyProtection="1">
      <alignment vertical="center"/>
    </xf>
    <xf numFmtId="0" fontId="32" fillId="0" borderId="19" xfId="6" applyFont="1" applyBorder="1" applyAlignment="1" applyProtection="1">
      <alignment horizontal="center" vertical="center"/>
    </xf>
    <xf numFmtId="0" fontId="32" fillId="0" borderId="19" xfId="6" applyFont="1" applyBorder="1" applyProtection="1">
      <alignment vertical="center"/>
    </xf>
    <xf numFmtId="38" fontId="43" fillId="10" borderId="19" xfId="5" applyFont="1" applyFill="1" applyBorder="1" applyProtection="1">
      <alignment vertical="center"/>
    </xf>
    <xf numFmtId="38" fontId="43" fillId="10" borderId="19" xfId="5" applyNumberFormat="1" applyFont="1" applyFill="1" applyBorder="1" applyAlignment="1" applyProtection="1">
      <alignment vertical="center"/>
    </xf>
    <xf numFmtId="0" fontId="32" fillId="0" borderId="0" xfId="6" applyFont="1" applyProtection="1">
      <alignment vertical="center"/>
    </xf>
    <xf numFmtId="0" fontId="32" fillId="2" borderId="19" xfId="6" applyFont="1" applyFill="1" applyBorder="1" applyAlignment="1" applyProtection="1">
      <alignment horizontal="center" vertical="center"/>
    </xf>
    <xf numFmtId="0" fontId="0" fillId="0" borderId="19" xfId="0" applyBorder="1"/>
    <xf numFmtId="0" fontId="0" fillId="0" borderId="0" xfId="0" applyBorder="1"/>
    <xf numFmtId="0" fontId="30" fillId="0" borderId="0" xfId="4" applyBorder="1" applyAlignment="1"/>
    <xf numFmtId="0" fontId="0" fillId="0" borderId="0" xfId="0" applyBorder="1" applyAlignment="1"/>
    <xf numFmtId="0" fontId="49" fillId="2" borderId="0" xfId="2" applyFont="1" applyFill="1" applyAlignment="1" applyProtection="1">
      <alignment vertical="center"/>
    </xf>
    <xf numFmtId="0" fontId="14" fillId="2" borderId="0" xfId="2" applyFont="1" applyFill="1" applyBorder="1" applyAlignment="1" applyProtection="1">
      <alignment horizontal="center" vertical="center"/>
    </xf>
    <xf numFmtId="0" fontId="25" fillId="2" borderId="0" xfId="2" applyFont="1" applyFill="1" applyBorder="1" applyAlignment="1" applyProtection="1">
      <alignment horizontal="center" vertical="center" wrapText="1"/>
    </xf>
    <xf numFmtId="0" fontId="14" fillId="2" borderId="0" xfId="2" applyFont="1" applyFill="1" applyAlignment="1" applyProtection="1">
      <alignment horizontal="center" vertical="center"/>
    </xf>
    <xf numFmtId="0" fontId="0" fillId="0" borderId="0" xfId="0" applyAlignment="1">
      <alignment vertical="center"/>
    </xf>
    <xf numFmtId="0" fontId="5" fillId="0" borderId="0" xfId="7" applyProtection="1">
      <alignment vertical="center"/>
    </xf>
    <xf numFmtId="0" fontId="52" fillId="0" borderId="0" xfId="7" applyFont="1" applyProtection="1">
      <alignment vertical="center"/>
    </xf>
    <xf numFmtId="0" fontId="5" fillId="0" borderId="170" xfId="7" applyBorder="1" applyProtection="1">
      <alignment vertical="center"/>
    </xf>
    <xf numFmtId="0" fontId="5" fillId="0" borderId="171" xfId="7" applyBorder="1" applyProtection="1">
      <alignment vertical="center"/>
    </xf>
    <xf numFmtId="0" fontId="5" fillId="0" borderId="172" xfId="7" applyBorder="1" applyProtection="1">
      <alignment vertical="center"/>
    </xf>
    <xf numFmtId="0" fontId="52" fillId="0" borderId="0" xfId="7" applyFont="1" applyAlignment="1" applyProtection="1">
      <alignment horizontal="left" vertical="center"/>
    </xf>
    <xf numFmtId="0" fontId="5" fillId="0" borderId="173" xfId="7" applyBorder="1" applyProtection="1">
      <alignment vertical="center"/>
    </xf>
    <xf numFmtId="0" fontId="5" fillId="0" borderId="0" xfId="7" applyBorder="1" applyProtection="1">
      <alignment vertical="center"/>
    </xf>
    <xf numFmtId="0" fontId="5" fillId="0" borderId="174" xfId="7" applyBorder="1" applyProtection="1">
      <alignment vertical="center"/>
    </xf>
    <xf numFmtId="0" fontId="38" fillId="0" borderId="0" xfId="7" applyFont="1" applyBorder="1" applyAlignment="1" applyProtection="1">
      <alignment horizontal="center" vertical="center"/>
    </xf>
    <xf numFmtId="0" fontId="8" fillId="0" borderId="29" xfId="7" applyFont="1" applyBorder="1" applyAlignment="1" applyProtection="1">
      <alignment horizontal="center" vertical="center"/>
    </xf>
    <xf numFmtId="38" fontId="8" fillId="0" borderId="19" xfId="8" applyFont="1" applyBorder="1" applyAlignment="1" applyProtection="1">
      <alignment horizontal="center" vertical="center"/>
    </xf>
    <xf numFmtId="0" fontId="44" fillId="0" borderId="0" xfId="7" applyFont="1" applyBorder="1" applyProtection="1">
      <alignment vertical="center"/>
    </xf>
    <xf numFmtId="0" fontId="5" fillId="0" borderId="19" xfId="7" applyBorder="1" applyProtection="1">
      <alignment vertical="center"/>
    </xf>
    <xf numFmtId="0" fontId="5" fillId="8" borderId="19" xfId="7" applyFill="1" applyBorder="1" applyProtection="1">
      <alignment vertical="center"/>
    </xf>
    <xf numFmtId="0" fontId="5" fillId="11" borderId="19" xfId="7" applyFill="1" applyBorder="1" applyProtection="1">
      <alignment vertical="center"/>
    </xf>
    <xf numFmtId="0" fontId="8" fillId="0" borderId="19" xfId="7" applyFont="1" applyBorder="1" applyAlignment="1" applyProtection="1">
      <alignment horizontal="left" vertical="center" shrinkToFit="1"/>
    </xf>
    <xf numFmtId="38" fontId="8" fillId="12" borderId="19" xfId="8" applyFont="1" applyFill="1" applyBorder="1" applyProtection="1">
      <alignment vertical="center"/>
    </xf>
    <xf numFmtId="0" fontId="52" fillId="0" borderId="19" xfId="7" applyFont="1" applyBorder="1" applyProtection="1">
      <alignment vertical="center"/>
    </xf>
    <xf numFmtId="38" fontId="0" fillId="2" borderId="19" xfId="8" applyFont="1" applyFill="1" applyBorder="1" applyProtection="1">
      <alignment vertical="center"/>
    </xf>
    <xf numFmtId="38" fontId="0" fillId="0" borderId="19" xfId="8" applyFont="1" applyBorder="1" applyProtection="1">
      <alignment vertical="center"/>
    </xf>
    <xf numFmtId="38" fontId="38" fillId="0" borderId="19" xfId="8" applyFont="1" applyBorder="1" applyProtection="1">
      <alignment vertical="center"/>
    </xf>
    <xf numFmtId="0" fontId="5" fillId="8" borderId="19" xfId="7" applyFill="1" applyBorder="1" applyAlignment="1" applyProtection="1">
      <alignment horizontal="center" vertical="center"/>
    </xf>
    <xf numFmtId="0" fontId="5" fillId="11" borderId="19" xfId="7" applyFill="1" applyBorder="1" applyAlignment="1" applyProtection="1">
      <alignment horizontal="center" vertical="center"/>
    </xf>
    <xf numFmtId="0" fontId="8" fillId="0" borderId="38" xfId="7" applyFont="1" applyBorder="1" applyAlignment="1" applyProtection="1">
      <alignment horizontal="left" vertical="center" shrinkToFit="1"/>
    </xf>
    <xf numFmtId="38" fontId="8" fillId="3" borderId="19" xfId="8" applyFont="1" applyFill="1" applyBorder="1" applyProtection="1">
      <alignment vertical="center"/>
    </xf>
    <xf numFmtId="176" fontId="0" fillId="3" borderId="19" xfId="8" applyNumberFormat="1" applyFont="1" applyFill="1" applyBorder="1" applyProtection="1">
      <alignment vertical="center"/>
      <protection locked="0"/>
    </xf>
    <xf numFmtId="0" fontId="8" fillId="0" borderId="14" xfId="7" applyFont="1" applyBorder="1" applyAlignment="1" applyProtection="1">
      <alignment horizontal="left" vertical="center" shrinkToFit="1"/>
    </xf>
    <xf numFmtId="0" fontId="44" fillId="0" borderId="29" xfId="7" applyFont="1" applyBorder="1" applyAlignment="1" applyProtection="1">
      <alignment horizontal="left" vertical="center"/>
    </xf>
    <xf numFmtId="38" fontId="5" fillId="0" borderId="19" xfId="7" applyNumberFormat="1" applyBorder="1" applyProtection="1">
      <alignment vertical="center"/>
    </xf>
    <xf numFmtId="0" fontId="44" fillId="0" borderId="4" xfId="7" applyFont="1" applyBorder="1" applyProtection="1">
      <alignment vertical="center"/>
    </xf>
    <xf numFmtId="38" fontId="44" fillId="0" borderId="5" xfId="8" applyFont="1" applyBorder="1" applyProtection="1">
      <alignment vertical="center"/>
    </xf>
    <xf numFmtId="0" fontId="44" fillId="0" borderId="21" xfId="7" applyFont="1" applyBorder="1" applyProtection="1">
      <alignment vertical="center"/>
    </xf>
    <xf numFmtId="0" fontId="44" fillId="0" borderId="22" xfId="7" applyFont="1" applyBorder="1" applyProtection="1">
      <alignment vertical="center"/>
    </xf>
    <xf numFmtId="38" fontId="44" fillId="0" borderId="23" xfId="8" applyFont="1" applyBorder="1" applyProtection="1">
      <alignment vertical="center"/>
    </xf>
    <xf numFmtId="38" fontId="44" fillId="0" borderId="0" xfId="8" applyFont="1" applyBorder="1" applyProtection="1">
      <alignment vertical="center"/>
    </xf>
    <xf numFmtId="0" fontId="50" fillId="0" borderId="0" xfId="7" applyFont="1" applyFill="1" applyBorder="1" applyProtection="1">
      <alignment vertical="center"/>
    </xf>
    <xf numFmtId="0" fontId="53" fillId="0" borderId="0" xfId="7" applyFont="1" applyBorder="1" applyProtection="1">
      <alignment vertical="center"/>
    </xf>
    <xf numFmtId="0" fontId="44" fillId="0" borderId="1" xfId="7" applyFont="1" applyBorder="1" applyProtection="1">
      <alignment vertical="center"/>
    </xf>
    <xf numFmtId="0" fontId="54" fillId="0" borderId="2" xfId="7" applyFont="1" applyBorder="1" applyProtection="1">
      <alignment vertical="center"/>
    </xf>
    <xf numFmtId="0" fontId="44" fillId="0" borderId="2" xfId="7" applyFont="1" applyBorder="1" applyProtection="1">
      <alignment vertical="center"/>
    </xf>
    <xf numFmtId="38" fontId="44" fillId="0" borderId="3" xfId="8" applyFont="1" applyBorder="1" applyProtection="1">
      <alignment vertical="center"/>
    </xf>
    <xf numFmtId="0" fontId="52" fillId="0" borderId="19" xfId="7" applyFont="1" applyBorder="1" applyAlignment="1" applyProtection="1">
      <alignment horizontal="center" vertical="center"/>
    </xf>
    <xf numFmtId="0" fontId="54" fillId="0" borderId="0" xfId="7" applyFont="1" applyBorder="1" applyProtection="1">
      <alignment vertical="center"/>
    </xf>
    <xf numFmtId="0" fontId="44" fillId="0" borderId="0" xfId="7" applyFont="1" applyBorder="1" applyAlignment="1" applyProtection="1">
      <alignment vertical="center"/>
    </xf>
    <xf numFmtId="176" fontId="47" fillId="3" borderId="19" xfId="8" applyNumberFormat="1" applyFont="1" applyFill="1" applyBorder="1" applyProtection="1">
      <alignment vertical="center"/>
      <protection locked="0"/>
    </xf>
    <xf numFmtId="38" fontId="54" fillId="0" borderId="0" xfId="7" applyNumberFormat="1" applyFont="1" applyFill="1" applyBorder="1" applyProtection="1">
      <alignment vertical="center"/>
    </xf>
    <xf numFmtId="0" fontId="5" fillId="0" borderId="175" xfId="7" applyBorder="1" applyProtection="1">
      <alignment vertical="center"/>
    </xf>
    <xf numFmtId="0" fontId="5" fillId="0" borderId="176" xfId="7" applyBorder="1" applyProtection="1">
      <alignment vertical="center"/>
    </xf>
    <xf numFmtId="0" fontId="5" fillId="0" borderId="177" xfId="7" applyBorder="1" applyProtection="1">
      <alignment vertical="center"/>
    </xf>
    <xf numFmtId="0" fontId="54" fillId="0" borderId="0" xfId="7" applyFont="1" applyFill="1" applyBorder="1" applyProtection="1">
      <alignment vertical="center"/>
    </xf>
    <xf numFmtId="0" fontId="44" fillId="8" borderId="21" xfId="7" applyFont="1" applyFill="1" applyBorder="1" applyProtection="1">
      <alignment vertical="center"/>
    </xf>
    <xf numFmtId="0" fontId="54" fillId="0" borderId="22" xfId="7" applyFont="1" applyFill="1" applyBorder="1" applyProtection="1">
      <alignment vertical="center"/>
    </xf>
    <xf numFmtId="38" fontId="44" fillId="8" borderId="23" xfId="8" applyFont="1" applyFill="1" applyBorder="1" applyProtection="1">
      <alignment vertical="center"/>
    </xf>
    <xf numFmtId="0" fontId="5" fillId="0" borderId="0" xfId="7" applyBorder="1" applyAlignment="1" applyProtection="1">
      <alignment vertical="center" wrapText="1"/>
    </xf>
    <xf numFmtId="0" fontId="5" fillId="0" borderId="0" xfId="7" applyAlignment="1" applyProtection="1">
      <alignment vertical="center" wrapText="1"/>
    </xf>
    <xf numFmtId="0" fontId="5" fillId="2" borderId="19" xfId="7" applyFill="1" applyBorder="1" applyProtection="1">
      <alignment vertical="center"/>
    </xf>
    <xf numFmtId="38" fontId="5" fillId="2" borderId="19" xfId="7" applyNumberFormat="1" applyFill="1" applyBorder="1" applyProtection="1">
      <alignment vertical="center"/>
    </xf>
    <xf numFmtId="0" fontId="54" fillId="0" borderId="2" xfId="7" applyFont="1" applyFill="1" applyBorder="1" applyProtection="1">
      <alignment vertical="center"/>
    </xf>
    <xf numFmtId="0" fontId="44" fillId="0" borderId="19" xfId="7" applyFont="1" applyBorder="1" applyProtection="1">
      <alignment vertical="center"/>
    </xf>
    <xf numFmtId="0" fontId="44" fillId="11" borderId="21" xfId="7" applyFont="1" applyFill="1" applyBorder="1" applyProtection="1">
      <alignment vertical="center"/>
    </xf>
    <xf numFmtId="0" fontId="54" fillId="0" borderId="22" xfId="7" applyFont="1" applyBorder="1" applyProtection="1">
      <alignment vertical="center"/>
    </xf>
    <xf numFmtId="38" fontId="44" fillId="11" borderId="23" xfId="8" applyFont="1" applyFill="1" applyBorder="1" applyProtection="1">
      <alignment vertical="center"/>
    </xf>
    <xf numFmtId="0" fontId="5" fillId="0" borderId="0" xfId="7" applyAlignment="1" applyProtection="1">
      <alignment vertical="top" wrapText="1"/>
    </xf>
    <xf numFmtId="0" fontId="44" fillId="0" borderId="27" xfId="7" applyFont="1" applyBorder="1" applyAlignment="1" applyProtection="1">
      <alignment vertical="center" shrinkToFit="1"/>
    </xf>
    <xf numFmtId="0" fontId="44" fillId="0" borderId="28" xfId="7" applyFont="1" applyBorder="1" applyProtection="1">
      <alignment vertical="center"/>
    </xf>
    <xf numFmtId="38" fontId="44" fillId="6" borderId="29" xfId="8" applyFont="1" applyFill="1" applyBorder="1" applyProtection="1">
      <alignment vertical="center"/>
    </xf>
    <xf numFmtId="0" fontId="38" fillId="0" borderId="0" xfId="7" applyFont="1" applyProtection="1">
      <alignment vertical="center"/>
    </xf>
    <xf numFmtId="38" fontId="5" fillId="10" borderId="0" xfId="7" applyNumberFormat="1" applyFill="1" applyProtection="1">
      <alignment vertical="center"/>
    </xf>
    <xf numFmtId="38" fontId="5" fillId="0" borderId="0" xfId="7" applyNumberFormat="1" applyProtection="1">
      <alignment vertical="center"/>
    </xf>
    <xf numFmtId="0" fontId="5" fillId="8" borderId="19" xfId="7" applyFill="1" applyBorder="1" applyAlignment="1" applyProtection="1">
      <alignment vertical="center" shrinkToFit="1"/>
    </xf>
    <xf numFmtId="0" fontId="5" fillId="11" borderId="19" xfId="7" applyFill="1" applyBorder="1" applyAlignment="1" applyProtection="1">
      <alignment vertical="center" shrinkToFit="1"/>
    </xf>
    <xf numFmtId="0" fontId="5" fillId="0" borderId="0" xfId="7" applyAlignment="1" applyProtection="1">
      <alignment vertical="center"/>
    </xf>
    <xf numFmtId="38" fontId="0" fillId="8" borderId="19" xfId="8" applyFont="1" applyFill="1" applyBorder="1" applyProtection="1">
      <alignment vertical="center"/>
    </xf>
    <xf numFmtId="38" fontId="0" fillId="11" borderId="19" xfId="8" applyFont="1" applyFill="1" applyBorder="1" applyProtection="1">
      <alignment vertical="center"/>
    </xf>
    <xf numFmtId="0" fontId="56" fillId="0" borderId="0" xfId="7" applyFont="1" applyProtection="1">
      <alignment vertical="center"/>
    </xf>
    <xf numFmtId="38" fontId="5" fillId="8" borderId="19" xfId="7" applyNumberFormat="1" applyFill="1" applyBorder="1" applyProtection="1">
      <alignment vertical="center"/>
    </xf>
    <xf numFmtId="38" fontId="5" fillId="11" borderId="19" xfId="7" applyNumberFormat="1" applyFill="1" applyBorder="1" applyProtection="1">
      <alignment vertical="center"/>
    </xf>
    <xf numFmtId="0" fontId="56" fillId="0" borderId="0" xfId="7" applyFont="1" applyFill="1" applyProtection="1">
      <alignment vertical="center"/>
    </xf>
    <xf numFmtId="38" fontId="0" fillId="10" borderId="19" xfId="8" applyFont="1" applyFill="1" applyBorder="1" applyProtection="1">
      <alignment vertical="center"/>
    </xf>
    <xf numFmtId="38" fontId="8" fillId="2" borderId="19" xfId="8" applyFont="1" applyFill="1" applyBorder="1" applyProtection="1">
      <alignment vertical="center"/>
    </xf>
    <xf numFmtId="0" fontId="57" fillId="0" borderId="38" xfId="7" applyFont="1" applyBorder="1" applyAlignment="1" applyProtection="1">
      <alignment horizontal="left" vertical="center" shrinkToFit="1"/>
    </xf>
    <xf numFmtId="0" fontId="57" fillId="0" borderId="19" xfId="7" applyFont="1" applyBorder="1" applyAlignment="1" applyProtection="1">
      <alignment horizontal="left" vertical="center" shrinkToFit="1"/>
    </xf>
    <xf numFmtId="38" fontId="57" fillId="2" borderId="19" xfId="8" applyFont="1" applyFill="1" applyBorder="1" applyProtection="1">
      <alignment vertical="center"/>
    </xf>
    <xf numFmtId="0" fontId="57" fillId="0" borderId="14" xfId="7" applyFont="1" applyBorder="1" applyAlignment="1" applyProtection="1">
      <alignment horizontal="left" vertical="center" shrinkToFit="1"/>
    </xf>
    <xf numFmtId="0" fontId="22" fillId="0" borderId="1" xfId="7" applyFont="1" applyBorder="1" applyProtection="1">
      <alignment vertical="center"/>
    </xf>
    <xf numFmtId="0" fontId="22" fillId="0" borderId="2" xfId="7" applyFont="1" applyBorder="1" applyProtection="1">
      <alignment vertical="center"/>
    </xf>
    <xf numFmtId="0" fontId="22" fillId="0" borderId="4" xfId="7" applyFont="1" applyBorder="1" applyProtection="1">
      <alignment vertical="center"/>
    </xf>
    <xf numFmtId="0" fontId="22" fillId="0" borderId="0" xfId="7" applyFont="1" applyBorder="1" applyProtection="1">
      <alignment vertical="center"/>
    </xf>
    <xf numFmtId="0" fontId="22" fillId="0" borderId="0" xfId="7" applyFont="1" applyBorder="1" applyAlignment="1" applyProtection="1">
      <alignment vertical="center"/>
    </xf>
    <xf numFmtId="38" fontId="22" fillId="0" borderId="0" xfId="7" applyNumberFormat="1" applyFont="1" applyFill="1" applyBorder="1" applyProtection="1">
      <alignment vertical="center"/>
    </xf>
    <xf numFmtId="0" fontId="22" fillId="0" borderId="0" xfId="7" applyFont="1" applyFill="1" applyBorder="1" applyProtection="1">
      <alignment vertical="center"/>
    </xf>
    <xf numFmtId="0" fontId="22" fillId="8" borderId="21" xfId="7" applyFont="1" applyFill="1" applyBorder="1" applyProtection="1">
      <alignment vertical="center"/>
    </xf>
    <xf numFmtId="0" fontId="22" fillId="0" borderId="22" xfId="7" applyFont="1" applyFill="1" applyBorder="1" applyProtection="1">
      <alignment vertical="center"/>
    </xf>
    <xf numFmtId="0" fontId="22" fillId="0" borderId="22" xfId="7" applyFont="1" applyBorder="1" applyProtection="1">
      <alignment vertical="center"/>
    </xf>
    <xf numFmtId="0" fontId="22" fillId="0" borderId="2" xfId="7" applyFont="1" applyFill="1" applyBorder="1" applyProtection="1">
      <alignment vertical="center"/>
    </xf>
    <xf numFmtId="0" fontId="22" fillId="11" borderId="21" xfId="7" applyFont="1" applyFill="1" applyBorder="1" applyProtection="1">
      <alignment vertical="center"/>
    </xf>
    <xf numFmtId="0" fontId="0" fillId="0" borderId="0" xfId="0" applyAlignment="1">
      <alignment vertical="center" wrapText="1"/>
    </xf>
    <xf numFmtId="0" fontId="44" fillId="0" borderId="0" xfId="7" applyFont="1">
      <alignment vertical="center"/>
    </xf>
    <xf numFmtId="38" fontId="44" fillId="0" borderId="0" xfId="8" applyFont="1">
      <alignment vertical="center"/>
    </xf>
    <xf numFmtId="0" fontId="58" fillId="0" borderId="19" xfId="7" applyFont="1" applyBorder="1" applyProtection="1">
      <alignment vertical="center"/>
    </xf>
    <xf numFmtId="38" fontId="59" fillId="6" borderId="19" xfId="8" applyFont="1" applyFill="1" applyBorder="1">
      <alignment vertical="center"/>
    </xf>
    <xf numFmtId="38" fontId="44" fillId="8" borderId="19" xfId="8" applyFont="1" applyFill="1" applyBorder="1">
      <alignment vertical="center"/>
    </xf>
    <xf numFmtId="0" fontId="44" fillId="2" borderId="0" xfId="7" applyFont="1" applyFill="1">
      <alignment vertical="center"/>
    </xf>
    <xf numFmtId="38" fontId="44" fillId="0" borderId="19" xfId="8" applyFont="1" applyBorder="1">
      <alignment vertical="center"/>
    </xf>
    <xf numFmtId="38" fontId="51" fillId="0" borderId="19" xfId="8" applyFont="1" applyBorder="1" applyAlignment="1" applyProtection="1">
      <alignment vertical="center" shrinkToFit="1"/>
    </xf>
    <xf numFmtId="0" fontId="44" fillId="0" borderId="19" xfId="7" applyFont="1" applyBorder="1">
      <alignment vertical="center"/>
    </xf>
    <xf numFmtId="38" fontId="22" fillId="0" borderId="19" xfId="8" applyFont="1" applyBorder="1">
      <alignment vertical="center"/>
    </xf>
    <xf numFmtId="0" fontId="44" fillId="13" borderId="0" xfId="7" applyFont="1" applyFill="1">
      <alignment vertical="center"/>
    </xf>
    <xf numFmtId="38" fontId="44" fillId="13" borderId="0" xfId="8" applyFont="1" applyFill="1">
      <alignment vertical="center"/>
    </xf>
    <xf numFmtId="0" fontId="60" fillId="0" borderId="0" xfId="7" applyFont="1">
      <alignment vertical="center"/>
    </xf>
    <xf numFmtId="38" fontId="60" fillId="0" borderId="0" xfId="8" applyFont="1">
      <alignment vertical="center"/>
    </xf>
    <xf numFmtId="176" fontId="33" fillId="2" borderId="3" xfId="5" applyNumberFormat="1" applyFont="1" applyFill="1" applyBorder="1" applyAlignment="1" applyProtection="1">
      <alignment vertical="center" shrinkToFit="1"/>
    </xf>
    <xf numFmtId="176" fontId="33" fillId="2" borderId="5" xfId="5" applyNumberFormat="1" applyFont="1" applyFill="1" applyBorder="1" applyAlignment="1" applyProtection="1">
      <alignment vertical="center" shrinkToFit="1"/>
    </xf>
    <xf numFmtId="176" fontId="33" fillId="2" borderId="23" xfId="5" applyNumberFormat="1" applyFont="1" applyFill="1" applyBorder="1" applyAlignment="1" applyProtection="1">
      <alignment vertical="center" shrinkToFit="1"/>
    </xf>
    <xf numFmtId="0" fontId="14" fillId="2" borderId="80" xfId="2" applyFont="1" applyFill="1" applyBorder="1" applyAlignment="1" applyProtection="1">
      <alignment vertical="center"/>
    </xf>
    <xf numFmtId="0" fontId="14" fillId="2" borderId="66" xfId="2" applyFont="1" applyFill="1" applyBorder="1" applyAlignment="1" applyProtection="1">
      <alignment vertical="center"/>
    </xf>
    <xf numFmtId="0" fontId="14" fillId="2" borderId="76" xfId="2" applyFont="1" applyFill="1" applyBorder="1" applyAlignment="1" applyProtection="1">
      <alignment vertical="center"/>
    </xf>
    <xf numFmtId="0" fontId="14" fillId="2" borderId="84" xfId="2" applyFont="1" applyFill="1" applyBorder="1" applyAlignment="1" applyProtection="1">
      <alignment vertical="center"/>
    </xf>
    <xf numFmtId="0" fontId="14" fillId="2" borderId="55" xfId="2" applyFont="1" applyFill="1" applyBorder="1" applyAlignment="1" applyProtection="1">
      <alignment vertical="center"/>
    </xf>
    <xf numFmtId="0" fontId="14" fillId="2" borderId="57" xfId="2" applyFont="1" applyFill="1" applyBorder="1" applyAlignment="1" applyProtection="1">
      <alignment vertical="center"/>
    </xf>
    <xf numFmtId="0" fontId="14" fillId="2" borderId="56" xfId="2" applyFont="1" applyFill="1" applyBorder="1" applyAlignment="1" applyProtection="1">
      <alignment vertical="center"/>
    </xf>
    <xf numFmtId="0" fontId="14" fillId="2" borderId="157" xfId="2" applyFont="1" applyFill="1" applyBorder="1" applyAlignment="1" applyProtection="1">
      <alignment vertical="center"/>
    </xf>
    <xf numFmtId="0" fontId="14" fillId="2" borderId="152" xfId="2" applyFont="1" applyFill="1" applyBorder="1" applyAlignment="1" applyProtection="1">
      <alignment horizontal="center" vertical="center"/>
    </xf>
    <xf numFmtId="0" fontId="14" fillId="2" borderId="154" xfId="2" applyFont="1" applyFill="1" applyBorder="1" applyAlignment="1" applyProtection="1">
      <alignment horizontal="center" vertical="center"/>
    </xf>
    <xf numFmtId="179" fontId="32" fillId="9" borderId="19" xfId="6" applyNumberFormat="1" applyFont="1" applyFill="1" applyBorder="1">
      <alignment vertical="center"/>
    </xf>
    <xf numFmtId="180" fontId="45" fillId="9" borderId="161" xfId="5" applyNumberFormat="1" applyFont="1" applyFill="1" applyBorder="1" applyAlignment="1" applyProtection="1">
      <alignment vertical="center"/>
    </xf>
    <xf numFmtId="181" fontId="42" fillId="6" borderId="158" xfId="5" applyNumberFormat="1" applyFont="1" applyFill="1" applyBorder="1" applyProtection="1">
      <alignment vertical="center"/>
    </xf>
    <xf numFmtId="178" fontId="0" fillId="0" borderId="0" xfId="0" applyNumberFormat="1" applyFont="1"/>
    <xf numFmtId="0" fontId="37" fillId="0" borderId="0" xfId="0" applyFont="1" applyBorder="1" applyAlignment="1">
      <alignment vertical="center" wrapText="1"/>
    </xf>
    <xf numFmtId="0" fontId="63" fillId="0" borderId="0" xfId="0" applyFont="1" applyAlignment="1" applyProtection="1">
      <alignment vertical="center"/>
    </xf>
    <xf numFmtId="0" fontId="63" fillId="0" borderId="0" xfId="0" applyFont="1"/>
    <xf numFmtId="0" fontId="65" fillId="0" borderId="0" xfId="0" applyFont="1"/>
    <xf numFmtId="0" fontId="63" fillId="0" borderId="0" xfId="0" applyFont="1" applyBorder="1"/>
    <xf numFmtId="178" fontId="63" fillId="0" borderId="0" xfId="1" applyNumberFormat="1" applyFont="1" applyBorder="1" applyAlignment="1"/>
    <xf numFmtId="178" fontId="63" fillId="0" borderId="0" xfId="0" applyNumberFormat="1" applyFont="1"/>
    <xf numFmtId="178" fontId="63" fillId="0" borderId="19" xfId="0" applyNumberFormat="1" applyFont="1" applyBorder="1"/>
    <xf numFmtId="0" fontId="63" fillId="0" borderId="0" xfId="0" applyFont="1" applyAlignment="1"/>
    <xf numFmtId="0" fontId="67" fillId="0" borderId="0" xfId="0" applyFont="1"/>
    <xf numFmtId="0" fontId="66" fillId="0" borderId="0" xfId="0" applyFont="1" applyAlignment="1">
      <alignment horizontal="left" wrapText="1"/>
    </xf>
    <xf numFmtId="0" fontId="67" fillId="0" borderId="0" xfId="0" applyFont="1" applyAlignment="1">
      <alignment horizontal="left" wrapText="1"/>
    </xf>
    <xf numFmtId="0" fontId="63" fillId="0" borderId="19" xfId="0" applyFont="1" applyBorder="1" applyAlignment="1">
      <alignment vertical="center"/>
    </xf>
    <xf numFmtId="0" fontId="63" fillId="0" borderId="0" xfId="0" applyFont="1" applyAlignment="1">
      <alignment wrapText="1"/>
    </xf>
    <xf numFmtId="178" fontId="63" fillId="0" borderId="0" xfId="0" applyNumberFormat="1" applyFont="1" applyBorder="1"/>
    <xf numFmtId="0" fontId="66" fillId="0" borderId="0" xfId="0" applyFont="1" applyAlignment="1"/>
    <xf numFmtId="0" fontId="63" fillId="0" borderId="0" xfId="0" applyFont="1" applyAlignment="1">
      <alignment vertical="center" wrapText="1"/>
    </xf>
    <xf numFmtId="0" fontId="0" fillId="0" borderId="0" xfId="0" applyAlignment="1">
      <alignment horizontal="left"/>
    </xf>
    <xf numFmtId="0" fontId="63" fillId="0" borderId="0" xfId="0" applyFont="1" applyAlignment="1">
      <alignment vertical="center"/>
    </xf>
    <xf numFmtId="0" fontId="67" fillId="0" borderId="0" xfId="0" applyFont="1" applyAlignment="1">
      <alignment vertical="center"/>
    </xf>
    <xf numFmtId="0" fontId="63" fillId="0" borderId="0" xfId="0" applyFont="1" applyFill="1" applyBorder="1" applyAlignment="1">
      <alignment horizontal="right"/>
    </xf>
    <xf numFmtId="0" fontId="66" fillId="0" borderId="0" xfId="0" applyFont="1"/>
    <xf numFmtId="0" fontId="63" fillId="0" borderId="38" xfId="0" applyFont="1" applyBorder="1" applyAlignment="1">
      <alignment vertical="center" wrapText="1"/>
    </xf>
    <xf numFmtId="0" fontId="63" fillId="0" borderId="0" xfId="0" applyFont="1" applyBorder="1" applyAlignment="1">
      <alignment wrapText="1"/>
    </xf>
    <xf numFmtId="0" fontId="63" fillId="0" borderId="0" xfId="0" applyFont="1" applyBorder="1" applyAlignment="1"/>
    <xf numFmtId="0" fontId="63" fillId="0" borderId="19" xfId="0" applyFont="1" applyBorder="1" applyAlignment="1">
      <alignment vertical="center" wrapText="1"/>
    </xf>
    <xf numFmtId="0" fontId="69" fillId="0" borderId="0" xfId="0" applyFont="1" applyAlignment="1">
      <alignment vertical="center"/>
    </xf>
    <xf numFmtId="0" fontId="71" fillId="0" borderId="19" xfId="0" applyFont="1" applyBorder="1" applyAlignment="1">
      <alignment vertical="center" wrapText="1"/>
    </xf>
    <xf numFmtId="0" fontId="63" fillId="0" borderId="0" xfId="0" applyFont="1" applyFill="1" applyBorder="1" applyAlignment="1">
      <alignment vertical="center"/>
    </xf>
    <xf numFmtId="38" fontId="63" fillId="0" borderId="0" xfId="1" applyFont="1" applyFill="1" applyBorder="1" applyAlignment="1" applyProtection="1">
      <alignment vertical="center"/>
    </xf>
    <xf numFmtId="38" fontId="63" fillId="0" borderId="0" xfId="1" applyFont="1" applyFill="1" applyBorder="1" applyAlignment="1" applyProtection="1">
      <alignment horizontal="center" vertical="center"/>
    </xf>
    <xf numFmtId="179" fontId="63" fillId="0" borderId="0" xfId="0" applyNumberFormat="1" applyFont="1" applyBorder="1" applyAlignment="1">
      <alignment vertical="center"/>
    </xf>
    <xf numFmtId="179" fontId="63" fillId="0" borderId="0" xfId="0" applyNumberFormat="1" applyFont="1" applyBorder="1"/>
    <xf numFmtId="0" fontId="73" fillId="0" borderId="0" xfId="0" applyFont="1" applyAlignment="1">
      <alignment vertical="center"/>
    </xf>
    <xf numFmtId="0" fontId="73" fillId="0" borderId="0" xfId="0" applyFont="1" applyAlignment="1">
      <alignment horizontal="left" vertical="center" indent="11"/>
    </xf>
    <xf numFmtId="0" fontId="74" fillId="0" borderId="0" xfId="0" applyFont="1"/>
    <xf numFmtId="0" fontId="0" fillId="0" borderId="0" xfId="0"/>
    <xf numFmtId="0" fontId="67" fillId="0" borderId="0" xfId="0" applyFont="1" applyAlignment="1"/>
    <xf numFmtId="0" fontId="68" fillId="2" borderId="0" xfId="0" applyFont="1" applyFill="1" applyBorder="1" applyAlignment="1">
      <alignment horizontal="center"/>
    </xf>
    <xf numFmtId="0" fontId="68" fillId="0" borderId="0" xfId="0" applyFont="1" applyAlignment="1"/>
    <xf numFmtId="0" fontId="0" fillId="0" borderId="0" xfId="0"/>
    <xf numFmtId="0" fontId="63" fillId="0" borderId="0" xfId="0" applyFont="1"/>
    <xf numFmtId="0" fontId="0" fillId="0" borderId="0" xfId="0" applyAlignment="1">
      <alignment horizontal="left"/>
    </xf>
    <xf numFmtId="0" fontId="63" fillId="0" borderId="0" xfId="0" applyFont="1" applyAlignment="1">
      <alignment vertical="center"/>
    </xf>
    <xf numFmtId="0" fontId="0" fillId="0" borderId="0" xfId="0" applyFont="1"/>
    <xf numFmtId="0" fontId="40" fillId="0" borderId="0" xfId="0" applyFont="1" applyBorder="1" applyAlignment="1"/>
    <xf numFmtId="0" fontId="68" fillId="2" borderId="0" xfId="0" applyFont="1" applyFill="1" applyBorder="1" applyAlignment="1"/>
    <xf numFmtId="0" fontId="0" fillId="0" borderId="4" xfId="0" applyBorder="1"/>
    <xf numFmtId="178" fontId="63" fillId="0" borderId="161" xfId="0" applyNumberFormat="1" applyFont="1" applyBorder="1"/>
    <xf numFmtId="38" fontId="63" fillId="15" borderId="161" xfId="1" applyFont="1" applyFill="1" applyBorder="1" applyAlignment="1" applyProtection="1">
      <alignment horizontal="center" vertical="center"/>
    </xf>
    <xf numFmtId="38" fontId="63" fillId="15" borderId="161" xfId="1" applyFont="1" applyFill="1" applyBorder="1" applyAlignment="1" applyProtection="1">
      <alignment vertical="center"/>
    </xf>
    <xf numFmtId="176" fontId="63" fillId="15" borderId="161" xfId="1" applyNumberFormat="1" applyFont="1" applyFill="1" applyBorder="1" applyAlignment="1" applyProtection="1">
      <alignment horizontal="center" vertical="center"/>
    </xf>
    <xf numFmtId="38" fontId="70" fillId="15" borderId="161" xfId="1" applyFont="1" applyFill="1" applyBorder="1" applyAlignment="1" applyProtection="1">
      <alignment horizontal="center" vertical="center" shrinkToFit="1"/>
    </xf>
    <xf numFmtId="0" fontId="61" fillId="0" borderId="0" xfId="0" applyFont="1" applyAlignment="1">
      <alignment horizontal="left" vertical="center" wrapText="1"/>
    </xf>
    <xf numFmtId="178" fontId="63" fillId="0" borderId="19" xfId="0" applyNumberFormat="1" applyFont="1" applyBorder="1" applyAlignment="1">
      <alignment vertical="center"/>
    </xf>
    <xf numFmtId="178" fontId="66" fillId="0" borderId="19" xfId="0" applyNumberFormat="1" applyFont="1" applyBorder="1" applyAlignment="1">
      <alignment vertical="center" wrapText="1"/>
    </xf>
    <xf numFmtId="0" fontId="68" fillId="0" borderId="28" xfId="0" applyFont="1" applyFill="1" applyBorder="1" applyAlignment="1">
      <alignment vertical="center"/>
    </xf>
    <xf numFmtId="0" fontId="67" fillId="14" borderId="19" xfId="0" applyFont="1" applyFill="1" applyBorder="1" applyAlignment="1">
      <alignment horizontal="center" vertical="center"/>
    </xf>
    <xf numFmtId="0" fontId="63" fillId="0" borderId="0" xfId="0" applyFont="1" applyAlignment="1">
      <alignment horizontal="right" vertical="center"/>
    </xf>
    <xf numFmtId="0" fontId="0" fillId="0" borderId="0" xfId="0" applyAlignment="1">
      <alignment horizontal="center" wrapText="1"/>
    </xf>
    <xf numFmtId="0" fontId="14" fillId="2" borderId="0" xfId="2" applyFont="1" applyFill="1" applyBorder="1" applyAlignment="1" applyProtection="1">
      <alignment horizontal="center" vertical="center"/>
    </xf>
    <xf numFmtId="0" fontId="63" fillId="0" borderId="19" xfId="0" applyFont="1" applyBorder="1" applyAlignment="1">
      <alignment vertical="center"/>
    </xf>
    <xf numFmtId="0" fontId="67" fillId="0" borderId="4" xfId="0" applyFont="1" applyFill="1" applyBorder="1" applyAlignment="1"/>
    <xf numFmtId="0" fontId="63" fillId="0" borderId="0" xfId="0" applyFont="1" applyAlignment="1">
      <alignment horizontal="center" vertical="center"/>
    </xf>
    <xf numFmtId="177" fontId="63" fillId="0" borderId="19" xfId="0" applyNumberFormat="1" applyFont="1" applyBorder="1" applyAlignment="1">
      <alignment vertical="center"/>
    </xf>
    <xf numFmtId="0" fontId="63" fillId="0" borderId="4" xfId="0" applyFont="1" applyBorder="1" applyAlignment="1">
      <alignment vertical="center" wrapText="1"/>
    </xf>
    <xf numFmtId="178" fontId="66" fillId="0" borderId="4" xfId="0" applyNumberFormat="1" applyFont="1" applyBorder="1" applyAlignment="1">
      <alignment vertical="center" wrapText="1"/>
    </xf>
    <xf numFmtId="178" fontId="67" fillId="0" borderId="19" xfId="0" applyNumberFormat="1" applyFont="1" applyBorder="1" applyAlignment="1">
      <alignment vertical="center"/>
    </xf>
    <xf numFmtId="0" fontId="67" fillId="0" borderId="0" xfId="0" applyFont="1" applyAlignment="1">
      <alignment horizontal="center" wrapText="1"/>
    </xf>
    <xf numFmtId="178" fontId="67" fillId="0" borderId="19" xfId="0" applyNumberFormat="1" applyFont="1" applyBorder="1"/>
    <xf numFmtId="0" fontId="0" fillId="0" borderId="2" xfId="0" applyBorder="1"/>
    <xf numFmtId="0" fontId="63" fillId="0" borderId="0" xfId="0" applyFont="1" applyBorder="1" applyAlignment="1">
      <alignment vertical="center"/>
    </xf>
    <xf numFmtId="0" fontId="0" fillId="0" borderId="5" xfId="0" applyBorder="1"/>
    <xf numFmtId="0" fontId="63" fillId="0" borderId="19" xfId="0" applyFont="1" applyBorder="1" applyAlignment="1" applyProtection="1">
      <alignment vertical="center"/>
      <protection locked="0"/>
    </xf>
    <xf numFmtId="178" fontId="63" fillId="0" borderId="19" xfId="0" applyNumberFormat="1" applyFont="1" applyBorder="1" applyProtection="1">
      <protection locked="0"/>
    </xf>
    <xf numFmtId="0" fontId="63" fillId="0" borderId="19" xfId="0" applyFont="1" applyBorder="1" applyProtection="1">
      <protection locked="0"/>
    </xf>
    <xf numFmtId="178" fontId="63" fillId="0" borderId="161" xfId="0" applyNumberFormat="1" applyFont="1" applyBorder="1" applyAlignment="1" applyProtection="1">
      <alignment vertical="center"/>
      <protection locked="0"/>
    </xf>
    <xf numFmtId="178" fontId="63" fillId="0" borderId="161" xfId="0" applyNumberFormat="1" applyFont="1" applyBorder="1" applyProtection="1">
      <protection locked="0"/>
    </xf>
    <xf numFmtId="178" fontId="63" fillId="0" borderId="14" xfId="0" applyNumberFormat="1" applyFont="1" applyBorder="1" applyProtection="1">
      <protection locked="0"/>
    </xf>
    <xf numFmtId="178" fontId="66" fillId="0" borderId="19" xfId="0" applyNumberFormat="1" applyFont="1" applyBorder="1" applyAlignment="1" applyProtection="1">
      <alignment vertical="center" wrapText="1"/>
      <protection locked="0"/>
    </xf>
    <xf numFmtId="178" fontId="67" fillId="0" borderId="19" xfId="0" applyNumberFormat="1" applyFont="1" applyBorder="1" applyAlignment="1" applyProtection="1">
      <alignment horizontal="right" vertical="center"/>
      <protection locked="0"/>
    </xf>
    <xf numFmtId="178" fontId="67" fillId="0" borderId="19" xfId="0" applyNumberFormat="1" applyFont="1" applyBorder="1" applyAlignment="1" applyProtection="1">
      <alignment horizontal="right" vertical="center"/>
    </xf>
    <xf numFmtId="0" fontId="63" fillId="0" borderId="19" xfId="0" applyFont="1" applyBorder="1" applyAlignment="1">
      <alignment horizontal="center" vertical="center"/>
    </xf>
    <xf numFmtId="38" fontId="44" fillId="0" borderId="0" xfId="7" applyNumberFormat="1" applyFont="1">
      <alignment vertical="center"/>
    </xf>
    <xf numFmtId="0" fontId="68" fillId="0" borderId="0" xfId="0" applyFont="1" applyAlignment="1">
      <alignment vertical="center" wrapText="1"/>
    </xf>
    <xf numFmtId="0" fontId="14" fillId="2" borderId="0" xfId="2" applyFont="1" applyFill="1" applyBorder="1" applyAlignment="1" applyProtection="1">
      <alignment vertical="top" wrapText="1"/>
    </xf>
    <xf numFmtId="0" fontId="14" fillId="2" borderId="19" xfId="2" applyFont="1" applyFill="1" applyBorder="1" applyAlignment="1" applyProtection="1">
      <alignment horizontal="center" vertical="center"/>
    </xf>
    <xf numFmtId="0" fontId="63" fillId="0" borderId="19" xfId="0" applyFont="1" applyBorder="1" applyAlignment="1">
      <alignment horizontal="center" vertical="center"/>
    </xf>
    <xf numFmtId="0" fontId="0" fillId="0" borderId="0" xfId="0" applyNumberFormat="1"/>
    <xf numFmtId="0" fontId="76" fillId="2" borderId="0" xfId="0" applyFont="1" applyFill="1" applyBorder="1" applyAlignment="1">
      <alignment horizontal="left" vertical="center"/>
    </xf>
    <xf numFmtId="0" fontId="63" fillId="0" borderId="0" xfId="0" applyFont="1" applyBorder="1" applyAlignment="1">
      <alignment horizontal="left" vertical="center"/>
    </xf>
    <xf numFmtId="14" fontId="0" fillId="0" borderId="0" xfId="0" applyNumberFormat="1"/>
    <xf numFmtId="0" fontId="63" fillId="0" borderId="19" xfId="0" applyNumberFormat="1" applyFont="1" applyBorder="1" applyAlignment="1" applyProtection="1">
      <alignment horizontal="center" vertical="center"/>
      <protection locked="0"/>
    </xf>
    <xf numFmtId="183" fontId="63" fillId="0" borderId="27" xfId="0" applyNumberFormat="1" applyFont="1" applyBorder="1" applyAlignment="1" applyProtection="1">
      <alignment horizontal="center" vertical="center"/>
      <protection locked="0"/>
    </xf>
    <xf numFmtId="184" fontId="63" fillId="0" borderId="27" xfId="0" applyNumberFormat="1" applyFont="1" applyBorder="1" applyAlignment="1" applyProtection="1">
      <alignment horizontal="center" vertical="center"/>
      <protection locked="0"/>
    </xf>
    <xf numFmtId="14" fontId="0" fillId="0" borderId="19" xfId="0" applyNumberFormat="1" applyBorder="1"/>
    <xf numFmtId="0" fontId="63" fillId="8" borderId="159" xfId="0" applyFont="1" applyFill="1" applyBorder="1" applyAlignment="1"/>
    <xf numFmtId="178" fontId="63" fillId="0" borderId="19" xfId="1" applyNumberFormat="1" applyFont="1" applyBorder="1" applyAlignment="1" applyProtection="1">
      <alignment vertical="center"/>
      <protection locked="0"/>
    </xf>
    <xf numFmtId="0" fontId="63" fillId="2" borderId="19" xfId="0" applyFont="1" applyFill="1" applyBorder="1" applyAlignment="1">
      <alignment horizontal="center" vertical="center"/>
    </xf>
    <xf numFmtId="185" fontId="63" fillId="0" borderId="19" xfId="0" applyNumberFormat="1" applyFont="1" applyBorder="1" applyAlignment="1" applyProtection="1">
      <alignment horizontal="center" vertical="center"/>
      <protection locked="0"/>
    </xf>
    <xf numFmtId="0" fontId="14" fillId="2" borderId="0" xfId="2" applyFont="1" applyFill="1" applyAlignment="1" applyProtection="1">
      <alignment horizontal="center" vertical="center"/>
    </xf>
    <xf numFmtId="0" fontId="68" fillId="0" borderId="4" xfId="0" applyFont="1" applyFill="1" applyBorder="1" applyAlignment="1"/>
    <xf numFmtId="0" fontId="68" fillId="0" borderId="0" xfId="0" applyFont="1" applyFill="1" applyBorder="1" applyAlignment="1"/>
    <xf numFmtId="0" fontId="76" fillId="2" borderId="2" xfId="0" applyFont="1" applyFill="1" applyBorder="1" applyAlignment="1">
      <alignment vertical="center"/>
    </xf>
    <xf numFmtId="0" fontId="77" fillId="2" borderId="2" xfId="0" applyFont="1" applyFill="1" applyBorder="1" applyAlignment="1">
      <alignment vertical="center"/>
    </xf>
    <xf numFmtId="0" fontId="63" fillId="0" borderId="19" xfId="0" applyFont="1" applyFill="1" applyBorder="1" applyAlignment="1">
      <alignment horizontal="center" vertical="center"/>
    </xf>
    <xf numFmtId="0" fontId="63" fillId="0" borderId="19" xfId="0" applyFont="1" applyFill="1" applyBorder="1"/>
    <xf numFmtId="0" fontId="63" fillId="0" borderId="161" xfId="0" applyFont="1" applyFill="1" applyBorder="1" applyAlignment="1">
      <alignment vertical="center"/>
    </xf>
    <xf numFmtId="0" fontId="63" fillId="0" borderId="161" xfId="0" applyFont="1" applyFill="1" applyBorder="1" applyAlignment="1">
      <alignment horizontal="center" vertical="center"/>
    </xf>
    <xf numFmtId="0" fontId="63" fillId="0" borderId="161" xfId="0" applyFont="1" applyFill="1" applyBorder="1"/>
    <xf numFmtId="0" fontId="81" fillId="0" borderId="0" xfId="0" applyFont="1"/>
    <xf numFmtId="0" fontId="63" fillId="0" borderId="19" xfId="0" applyFont="1" applyFill="1" applyBorder="1" applyAlignment="1">
      <alignment horizontal="center"/>
    </xf>
    <xf numFmtId="0" fontId="63" fillId="0" borderId="27" xfId="0" applyFont="1" applyBorder="1" applyAlignment="1">
      <alignment horizontal="center" vertical="center"/>
    </xf>
    <xf numFmtId="0" fontId="63" fillId="0" borderId="19" xfId="0" applyFont="1" applyBorder="1" applyAlignment="1" applyProtection="1">
      <alignment horizontal="center" vertical="center"/>
      <protection locked="0"/>
    </xf>
    <xf numFmtId="0" fontId="63" fillId="0" borderId="19" xfId="0" applyFont="1" applyBorder="1" applyAlignment="1">
      <alignment horizontal="center" vertical="center"/>
    </xf>
    <xf numFmtId="0" fontId="21" fillId="2" borderId="66" xfId="2" applyFont="1" applyFill="1" applyBorder="1" applyAlignment="1" applyProtection="1">
      <alignment horizontal="center" vertical="center"/>
    </xf>
    <xf numFmtId="0" fontId="16" fillId="2" borderId="66" xfId="2" applyFont="1" applyFill="1" applyBorder="1" applyAlignment="1" applyProtection="1">
      <alignment horizontal="center" vertical="center" shrinkToFit="1"/>
    </xf>
    <xf numFmtId="0" fontId="34" fillId="2" borderId="0" xfId="2" applyFont="1" applyFill="1" applyBorder="1" applyAlignment="1" applyProtection="1">
      <alignment vertical="center" textRotation="255"/>
    </xf>
    <xf numFmtId="38" fontId="21" fillId="2" borderId="2" xfId="5" applyFont="1" applyFill="1" applyBorder="1" applyAlignment="1" applyProtection="1">
      <alignment vertical="center" shrinkToFit="1"/>
    </xf>
    <xf numFmtId="38" fontId="21" fillId="2" borderId="0" xfId="5" applyFont="1" applyFill="1" applyBorder="1" applyAlignment="1" applyProtection="1">
      <alignment vertical="center" shrinkToFit="1"/>
    </xf>
    <xf numFmtId="38" fontId="21" fillId="2" borderId="22" xfId="5" applyFont="1" applyFill="1" applyBorder="1" applyAlignment="1" applyProtection="1">
      <alignment vertical="center" shrinkToFit="1"/>
    </xf>
    <xf numFmtId="38" fontId="21" fillId="2" borderId="6" xfId="5" applyFont="1" applyFill="1" applyBorder="1" applyAlignment="1" applyProtection="1">
      <alignment vertical="center" shrinkToFit="1"/>
    </xf>
    <xf numFmtId="0" fontId="16" fillId="2" borderId="0" xfId="2" applyFont="1" applyFill="1" applyBorder="1" applyAlignment="1" applyProtection="1">
      <alignment vertical="center" shrinkToFit="1"/>
    </xf>
    <xf numFmtId="0" fontId="63" fillId="0" borderId="19" xfId="0" applyFont="1" applyFill="1" applyBorder="1" applyAlignment="1">
      <alignment horizontal="center" vertical="center"/>
    </xf>
    <xf numFmtId="0" fontId="63" fillId="0" borderId="19" xfId="0" applyFont="1" applyBorder="1" applyAlignment="1">
      <alignment horizontal="center" vertical="center"/>
    </xf>
    <xf numFmtId="0" fontId="63" fillId="0" borderId="19" xfId="0" applyNumberFormat="1" applyFont="1" applyBorder="1" applyAlignment="1" applyProtection="1">
      <alignment horizontal="center" vertical="center"/>
    </xf>
    <xf numFmtId="183" fontId="63" fillId="0" borderId="27" xfId="0" applyNumberFormat="1" applyFont="1" applyBorder="1" applyAlignment="1" applyProtection="1">
      <alignment horizontal="center" vertical="center"/>
    </xf>
    <xf numFmtId="0" fontId="63" fillId="0" borderId="14" xfId="0" applyFont="1" applyBorder="1" applyAlignment="1">
      <alignment horizontal="center" vertical="center"/>
    </xf>
    <xf numFmtId="49" fontId="63" fillId="0" borderId="19" xfId="0" applyNumberFormat="1" applyFont="1" applyBorder="1" applyAlignment="1" applyProtection="1">
      <alignment vertical="center"/>
      <protection locked="0"/>
    </xf>
    <xf numFmtId="0" fontId="63" fillId="0" borderId="14" xfId="0" applyFont="1" applyFill="1" applyBorder="1" applyAlignment="1">
      <alignment horizontal="center" vertical="center"/>
    </xf>
    <xf numFmtId="0" fontId="63" fillId="0" borderId="38" xfId="0" applyFont="1" applyFill="1" applyBorder="1" applyAlignment="1">
      <alignment horizontal="center" vertical="center"/>
    </xf>
    <xf numFmtId="177" fontId="63" fillId="0" borderId="19" xfId="0" applyNumberFormat="1" applyFont="1" applyBorder="1" applyAlignment="1" applyProtection="1">
      <alignment vertical="center"/>
    </xf>
    <xf numFmtId="0" fontId="63" fillId="0" borderId="19" xfId="0" applyFont="1" applyBorder="1" applyAlignment="1" applyProtection="1">
      <alignment horizontal="center" vertical="center"/>
      <protection locked="0"/>
    </xf>
    <xf numFmtId="0" fontId="66" fillId="0" borderId="0" xfId="0" applyFont="1" applyAlignment="1">
      <alignment horizontal="left" vertical="center"/>
    </xf>
    <xf numFmtId="0" fontId="66" fillId="0" borderId="0" xfId="0" applyFont="1" applyAlignment="1">
      <alignment horizontal="left" vertical="center" wrapText="1"/>
    </xf>
    <xf numFmtId="183" fontId="63" fillId="0" borderId="19" xfId="0" applyNumberFormat="1" applyFont="1" applyBorder="1" applyAlignment="1" applyProtection="1">
      <alignment horizontal="center" vertical="center"/>
      <protection locked="0"/>
    </xf>
    <xf numFmtId="184" fontId="63" fillId="0" borderId="19" xfId="0" applyNumberFormat="1" applyFont="1" applyBorder="1" applyAlignment="1" applyProtection="1">
      <alignment horizontal="center" vertical="center"/>
      <protection locked="0"/>
    </xf>
    <xf numFmtId="0" fontId="63" fillId="0" borderId="0" xfId="0" applyFont="1" applyFill="1" applyAlignment="1" applyProtection="1">
      <alignment vertical="center"/>
    </xf>
    <xf numFmtId="0" fontId="63" fillId="0" borderId="0" xfId="0" applyFont="1" applyBorder="1" applyAlignment="1">
      <alignment vertical="center" wrapText="1"/>
    </xf>
    <xf numFmtId="0" fontId="63" fillId="0" borderId="0" xfId="0" applyFont="1" applyFill="1" applyBorder="1" applyAlignment="1" applyProtection="1">
      <alignment vertical="center"/>
    </xf>
    <xf numFmtId="0" fontId="0" fillId="0" borderId="0" xfId="0" applyBorder="1" applyAlignment="1">
      <alignment vertical="center"/>
    </xf>
    <xf numFmtId="0" fontId="64" fillId="0" borderId="0" xfId="0" applyFont="1"/>
    <xf numFmtId="0" fontId="64" fillId="0" borderId="0" xfId="0" applyFont="1" applyBorder="1" applyAlignment="1">
      <alignment horizontal="center" vertical="center"/>
    </xf>
    <xf numFmtId="0" fontId="64" fillId="0" borderId="0" xfId="0" applyFont="1" applyBorder="1" applyAlignment="1">
      <alignment vertical="center"/>
    </xf>
    <xf numFmtId="0" fontId="25" fillId="2" borderId="0" xfId="2" applyFont="1" applyFill="1" applyBorder="1" applyAlignment="1" applyProtection="1">
      <alignment horizontal="center" vertical="center"/>
    </xf>
    <xf numFmtId="0" fontId="16" fillId="2" borderId="0" xfId="2" applyFont="1" applyFill="1" applyBorder="1" applyAlignment="1" applyProtection="1">
      <alignment horizontal="center" vertical="center" shrinkToFit="1"/>
    </xf>
    <xf numFmtId="0" fontId="14" fillId="2" borderId="0" xfId="2" applyFont="1" applyFill="1" applyAlignment="1" applyProtection="1">
      <alignment horizontal="center" vertical="center"/>
    </xf>
    <xf numFmtId="0" fontId="13" fillId="2" borderId="0" xfId="2" applyFont="1" applyFill="1" applyAlignment="1" applyProtection="1">
      <alignment horizontal="center" vertical="center"/>
    </xf>
    <xf numFmtId="49" fontId="29" fillId="2" borderId="17" xfId="2" applyNumberFormat="1" applyFont="1" applyFill="1" applyBorder="1" applyAlignment="1" applyProtection="1">
      <alignment horizontal="center" vertical="center"/>
    </xf>
    <xf numFmtId="49" fontId="29" fillId="2" borderId="26" xfId="2" applyNumberFormat="1" applyFont="1" applyFill="1" applyBorder="1" applyAlignment="1" applyProtection="1">
      <alignment horizontal="center" vertical="center"/>
    </xf>
    <xf numFmtId="0" fontId="25" fillId="2" borderId="22" xfId="2" applyFont="1" applyFill="1" applyBorder="1" applyAlignment="1" applyProtection="1">
      <alignment horizontal="center" vertical="center"/>
    </xf>
    <xf numFmtId="0" fontId="25" fillId="2" borderId="17" xfId="2" applyFont="1" applyFill="1" applyBorder="1" applyAlignment="1" applyProtection="1">
      <alignment horizontal="center" vertical="center"/>
    </xf>
    <xf numFmtId="0" fontId="25" fillId="2" borderId="26" xfId="2" applyFont="1" applyFill="1" applyBorder="1" applyAlignment="1" applyProtection="1">
      <alignment horizontal="center" vertical="center"/>
    </xf>
    <xf numFmtId="0" fontId="14" fillId="2" borderId="0" xfId="2" applyFont="1" applyFill="1" applyBorder="1" applyAlignment="1" applyProtection="1">
      <alignment horizontal="right" vertical="center"/>
    </xf>
    <xf numFmtId="0" fontId="14" fillId="2" borderId="0" xfId="2" applyFont="1" applyFill="1" applyBorder="1" applyAlignment="1" applyProtection="1">
      <alignment horizontal="center" vertical="center" shrinkToFit="1"/>
    </xf>
    <xf numFmtId="0" fontId="14" fillId="2" borderId="0" xfId="2" applyFont="1" applyFill="1" applyBorder="1" applyAlignment="1" applyProtection="1">
      <alignment horizontal="center" vertical="center"/>
    </xf>
    <xf numFmtId="0" fontId="14" fillId="2" borderId="2" xfId="2" applyFont="1" applyFill="1" applyBorder="1" applyAlignment="1" applyProtection="1">
      <alignment horizontal="center" vertical="center"/>
    </xf>
    <xf numFmtId="0" fontId="14" fillId="2" borderId="22" xfId="2" applyFont="1" applyFill="1" applyBorder="1" applyAlignment="1" applyProtection="1">
      <alignment horizontal="center" vertical="center"/>
    </xf>
    <xf numFmtId="0" fontId="14" fillId="2" borderId="4" xfId="2" applyFont="1" applyFill="1" applyBorder="1" applyAlignment="1" applyProtection="1">
      <alignment horizontal="center" vertical="center"/>
    </xf>
    <xf numFmtId="0" fontId="21" fillId="2" borderId="0" xfId="2" applyFont="1" applyFill="1" applyBorder="1" applyAlignment="1" applyProtection="1">
      <alignment horizontal="center" vertical="center"/>
    </xf>
    <xf numFmtId="0" fontId="21" fillId="2" borderId="22" xfId="2" applyFont="1" applyFill="1" applyBorder="1" applyAlignment="1" applyProtection="1">
      <alignment horizontal="center" vertical="center"/>
    </xf>
    <xf numFmtId="0" fontId="14" fillId="2" borderId="17" xfId="2" applyFont="1" applyFill="1" applyBorder="1" applyAlignment="1" applyProtection="1">
      <alignment horizontal="center" vertical="center"/>
    </xf>
    <xf numFmtId="0" fontId="25" fillId="2" borderId="0" xfId="2" applyFont="1" applyFill="1" applyBorder="1" applyAlignment="1" applyProtection="1">
      <alignment horizontal="center" vertical="center" wrapText="1"/>
    </xf>
    <xf numFmtId="0" fontId="14" fillId="2" borderId="16" xfId="2" applyFont="1" applyFill="1" applyBorder="1" applyAlignment="1" applyProtection="1">
      <alignment horizontal="center" vertical="center"/>
    </xf>
    <xf numFmtId="0" fontId="14" fillId="2" borderId="6" xfId="2" applyFont="1" applyFill="1" applyBorder="1" applyAlignment="1" applyProtection="1">
      <alignment horizontal="center" vertical="center"/>
    </xf>
    <xf numFmtId="0" fontId="27" fillId="2" borderId="0" xfId="2" applyFont="1" applyFill="1" applyBorder="1" applyAlignment="1" applyProtection="1">
      <alignment horizontal="left" vertical="center"/>
    </xf>
    <xf numFmtId="0" fontId="16" fillId="2" borderId="22" xfId="2" applyFont="1" applyFill="1" applyBorder="1" applyAlignment="1" applyProtection="1">
      <alignment horizontal="center" vertical="center" shrinkToFit="1"/>
    </xf>
    <xf numFmtId="0" fontId="14" fillId="2" borderId="149" xfId="2" applyFont="1" applyFill="1" applyBorder="1" applyAlignment="1" applyProtection="1">
      <alignment horizontal="center" vertical="center"/>
    </xf>
    <xf numFmtId="0" fontId="14" fillId="2" borderId="10" xfId="2" applyFont="1" applyFill="1" applyBorder="1" applyAlignment="1" applyProtection="1">
      <alignment horizontal="center" vertical="center"/>
    </xf>
    <xf numFmtId="0" fontId="14" fillId="2" borderId="153" xfId="2" applyFont="1" applyFill="1" applyBorder="1" applyAlignment="1" applyProtection="1">
      <alignment horizontal="center" vertical="center"/>
    </xf>
    <xf numFmtId="0" fontId="15" fillId="2" borderId="0" xfId="2" applyFont="1" applyFill="1" applyBorder="1" applyAlignment="1" applyProtection="1">
      <alignment horizontal="center" vertical="center"/>
    </xf>
    <xf numFmtId="0" fontId="31" fillId="17" borderId="16" xfId="2" applyFont="1" applyFill="1" applyBorder="1" applyAlignment="1" applyProtection="1">
      <alignment vertical="center" wrapText="1"/>
    </xf>
    <xf numFmtId="0" fontId="31" fillId="17" borderId="0" xfId="2" applyFont="1" applyFill="1" applyBorder="1" applyAlignment="1" applyProtection="1">
      <alignment vertical="center" wrapText="1"/>
    </xf>
    <xf numFmtId="0" fontId="31" fillId="17" borderId="5" xfId="2" applyFont="1" applyFill="1" applyBorder="1" applyAlignment="1" applyProtection="1">
      <alignment vertical="center" wrapText="1"/>
    </xf>
    <xf numFmtId="0" fontId="31" fillId="17" borderId="25" xfId="2" applyFont="1" applyFill="1" applyBorder="1" applyAlignment="1" applyProtection="1">
      <alignment vertical="center" wrapText="1"/>
    </xf>
    <xf numFmtId="0" fontId="31" fillId="17" borderId="22" xfId="2" applyFont="1" applyFill="1" applyBorder="1" applyAlignment="1" applyProtection="1">
      <alignment vertical="center" wrapText="1"/>
    </xf>
    <xf numFmtId="0" fontId="31" fillId="17" borderId="23" xfId="2" applyFont="1" applyFill="1" applyBorder="1" applyAlignment="1" applyProtection="1">
      <alignment vertical="center" wrapText="1"/>
    </xf>
    <xf numFmtId="0" fontId="14" fillId="17" borderId="16" xfId="2" applyFont="1" applyFill="1" applyBorder="1" applyAlignment="1" applyProtection="1">
      <alignment vertical="center" wrapText="1"/>
    </xf>
    <xf numFmtId="0" fontId="14" fillId="17" borderId="0" xfId="2" applyFont="1" applyFill="1" applyBorder="1" applyAlignment="1" applyProtection="1">
      <alignment vertical="center" wrapText="1"/>
    </xf>
    <xf numFmtId="0" fontId="14" fillId="17" borderId="5" xfId="2" applyFont="1" applyFill="1" applyBorder="1" applyAlignment="1" applyProtection="1">
      <alignment vertical="center" wrapText="1"/>
    </xf>
    <xf numFmtId="0" fontId="14" fillId="17" borderId="25" xfId="2" applyFont="1" applyFill="1" applyBorder="1" applyAlignment="1" applyProtection="1">
      <alignment vertical="top" shrinkToFit="1"/>
    </xf>
    <xf numFmtId="0" fontId="14" fillId="17" borderId="22" xfId="2" applyFont="1" applyFill="1" applyBorder="1" applyAlignment="1" applyProtection="1">
      <alignment vertical="top" shrinkToFit="1"/>
    </xf>
    <xf numFmtId="0" fontId="14" fillId="17" borderId="23" xfId="2" applyFont="1" applyFill="1" applyBorder="1" applyAlignment="1" applyProtection="1">
      <alignment vertical="top" shrinkToFit="1"/>
    </xf>
    <xf numFmtId="0" fontId="14" fillId="17" borderId="16" xfId="2" applyFont="1" applyFill="1" applyBorder="1" applyAlignment="1" applyProtection="1">
      <alignment horizontal="center" vertical="center"/>
    </xf>
    <xf numFmtId="0" fontId="14" fillId="17" borderId="0" xfId="2" applyFont="1" applyFill="1" applyBorder="1" applyAlignment="1" applyProtection="1">
      <alignment horizontal="center" vertical="center"/>
    </xf>
    <xf numFmtId="0" fontId="16" fillId="17" borderId="16" xfId="2" applyFont="1" applyFill="1" applyBorder="1" applyAlignment="1" applyProtection="1">
      <alignment wrapText="1"/>
    </xf>
    <xf numFmtId="0" fontId="16" fillId="17" borderId="0" xfId="2" applyFont="1" applyFill="1" applyBorder="1" applyAlignment="1" applyProtection="1">
      <alignment wrapText="1"/>
    </xf>
    <xf numFmtId="0" fontId="33" fillId="17" borderId="25" xfId="2" applyFont="1" applyFill="1" applyBorder="1" applyAlignment="1" applyProtection="1">
      <alignment vertical="center"/>
    </xf>
    <xf numFmtId="0" fontId="33" fillId="17" borderId="22" xfId="2" applyFont="1" applyFill="1" applyBorder="1" applyAlignment="1" applyProtection="1">
      <alignment vertical="center"/>
    </xf>
    <xf numFmtId="0" fontId="14" fillId="17" borderId="30" xfId="2" applyFont="1" applyFill="1" applyBorder="1" applyAlignment="1" applyProtection="1">
      <alignment horizontal="center" vertical="center"/>
    </xf>
    <xf numFmtId="0" fontId="16" fillId="17" borderId="3" xfId="2" applyFont="1" applyFill="1" applyBorder="1" applyAlignment="1" applyProtection="1">
      <alignment vertical="center"/>
    </xf>
    <xf numFmtId="0" fontId="16" fillId="17" borderId="16" xfId="2" applyFont="1" applyFill="1" applyBorder="1" applyAlignment="1" applyProtection="1">
      <alignment vertical="center"/>
    </xf>
    <xf numFmtId="0" fontId="16" fillId="17" borderId="5" xfId="2" applyFont="1" applyFill="1" applyBorder="1" applyAlignment="1" applyProtection="1">
      <alignment vertical="center"/>
    </xf>
    <xf numFmtId="0" fontId="25" fillId="17" borderId="16" xfId="2" applyFont="1" applyFill="1" applyBorder="1" applyAlignment="1" applyProtection="1">
      <alignment vertical="top" textRotation="255"/>
    </xf>
    <xf numFmtId="0" fontId="25" fillId="17" borderId="5" xfId="2" applyFont="1" applyFill="1" applyBorder="1" applyAlignment="1" applyProtection="1">
      <alignment vertical="top" textRotation="255"/>
    </xf>
    <xf numFmtId="0" fontId="24" fillId="17" borderId="16" xfId="2" applyFont="1" applyFill="1" applyBorder="1" applyAlignment="1" applyProtection="1">
      <alignment vertical="center" textRotation="255"/>
    </xf>
    <xf numFmtId="0" fontId="24" fillId="17" borderId="5" xfId="2" applyFont="1" applyFill="1" applyBorder="1" applyAlignment="1" applyProtection="1">
      <alignment vertical="center" textRotation="255"/>
    </xf>
    <xf numFmtId="0" fontId="27" fillId="17" borderId="0" xfId="2" applyFont="1" applyFill="1" applyBorder="1" applyAlignment="1" applyProtection="1">
      <alignment vertical="center" textRotation="255" shrinkToFit="1"/>
    </xf>
    <xf numFmtId="0" fontId="27" fillId="17" borderId="16" xfId="2" applyFont="1" applyFill="1" applyBorder="1" applyAlignment="1" applyProtection="1">
      <alignment vertical="center" textRotation="255" shrinkToFit="1"/>
    </xf>
    <xf numFmtId="0" fontId="27" fillId="17" borderId="31" xfId="2" applyFont="1" applyFill="1" applyBorder="1" applyAlignment="1" applyProtection="1">
      <alignment vertical="center" textRotation="255" shrinkToFit="1"/>
    </xf>
    <xf numFmtId="0" fontId="27" fillId="17" borderId="8" xfId="2" applyFont="1" applyFill="1" applyBorder="1" applyAlignment="1" applyProtection="1">
      <alignment vertical="center" textRotation="255" shrinkToFit="1"/>
    </xf>
    <xf numFmtId="0" fontId="83" fillId="2" borderId="0" xfId="2" applyFont="1" applyFill="1" applyAlignment="1" applyProtection="1">
      <alignment horizontal="center" vertical="center"/>
    </xf>
    <xf numFmtId="38" fontId="21" fillId="2" borderId="2" xfId="3" applyFont="1" applyFill="1" applyBorder="1" applyAlignment="1" applyProtection="1">
      <alignment vertical="center"/>
    </xf>
    <xf numFmtId="38" fontId="21" fillId="2" borderId="0" xfId="3" applyFont="1" applyFill="1" applyBorder="1" applyAlignment="1" applyProtection="1">
      <alignment vertical="center"/>
    </xf>
    <xf numFmtId="38" fontId="21" fillId="2" borderId="22" xfId="3" applyFont="1" applyFill="1" applyBorder="1" applyAlignment="1" applyProtection="1">
      <alignment vertical="center"/>
    </xf>
    <xf numFmtId="0" fontId="33" fillId="2" borderId="4" xfId="2" applyFont="1" applyFill="1" applyBorder="1" applyAlignment="1" applyProtection="1">
      <alignment vertical="center"/>
    </xf>
    <xf numFmtId="0" fontId="25" fillId="2" borderId="4" xfId="2" applyFont="1" applyFill="1" applyBorder="1" applyAlignment="1" applyProtection="1">
      <alignment vertical="center" shrinkToFit="1"/>
    </xf>
    <xf numFmtId="0" fontId="33" fillId="2" borderId="21" xfId="2" applyFont="1" applyFill="1" applyBorder="1" applyAlignment="1" applyProtection="1">
      <alignment vertical="center"/>
    </xf>
    <xf numFmtId="0" fontId="16" fillId="2" borderId="22" xfId="2" applyFont="1" applyFill="1" applyBorder="1" applyAlignment="1" applyProtection="1">
      <alignment vertical="center" shrinkToFit="1"/>
    </xf>
    <xf numFmtId="0" fontId="25" fillId="2" borderId="22" xfId="2" applyFont="1" applyFill="1" applyBorder="1" applyAlignment="1" applyProtection="1">
      <alignment vertical="center" shrinkToFit="1"/>
    </xf>
    <xf numFmtId="0" fontId="25" fillId="2" borderId="21" xfId="2" applyFont="1" applyFill="1" applyBorder="1" applyAlignment="1" applyProtection="1">
      <alignment vertical="center" shrinkToFit="1"/>
    </xf>
    <xf numFmtId="0" fontId="16" fillId="2" borderId="22" xfId="2" applyFont="1" applyFill="1" applyBorder="1" applyAlignment="1" applyProtection="1">
      <alignment vertical="center"/>
    </xf>
    <xf numFmtId="0" fontId="16" fillId="2" borderId="23" xfId="2" applyFont="1" applyFill="1" applyBorder="1" applyAlignment="1" applyProtection="1">
      <alignment vertical="center"/>
    </xf>
    <xf numFmtId="0" fontId="33" fillId="2" borderId="0" xfId="2" applyFont="1" applyFill="1" applyBorder="1" applyAlignment="1" applyProtection="1">
      <alignment horizontal="center" vertical="center" textRotation="255"/>
    </xf>
    <xf numFmtId="0" fontId="33" fillId="2" borderId="24" xfId="2" applyFont="1" applyFill="1" applyBorder="1" applyAlignment="1" applyProtection="1"/>
    <xf numFmtId="0" fontId="33" fillId="2" borderId="17" xfId="2" applyFont="1" applyFill="1" applyBorder="1" applyAlignment="1" applyProtection="1"/>
    <xf numFmtId="0" fontId="33" fillId="2" borderId="26" xfId="2" applyFont="1" applyFill="1" applyBorder="1" applyAlignment="1" applyProtection="1"/>
    <xf numFmtId="0" fontId="33" fillId="2" borderId="32" xfId="2" applyFont="1" applyFill="1" applyBorder="1" applyAlignment="1" applyProtection="1"/>
    <xf numFmtId="0" fontId="85" fillId="0" borderId="0" xfId="0" applyFont="1"/>
    <xf numFmtId="178" fontId="85" fillId="0" borderId="0" xfId="0" applyNumberFormat="1" applyFont="1"/>
    <xf numFmtId="178" fontId="63" fillId="0" borderId="19" xfId="1" applyNumberFormat="1" applyFont="1" applyBorder="1" applyAlignment="1" applyProtection="1">
      <alignment vertical="center"/>
    </xf>
    <xf numFmtId="0" fontId="63" fillId="0" borderId="22" xfId="0" applyFont="1" applyBorder="1" applyAlignment="1">
      <alignment horizontal="left" vertical="center"/>
    </xf>
    <xf numFmtId="0" fontId="63" fillId="0" borderId="19" xfId="0" applyFont="1" applyBorder="1" applyAlignment="1" applyProtection="1">
      <alignment horizontal="center" vertical="center" wrapText="1"/>
      <protection locked="0"/>
    </xf>
    <xf numFmtId="0" fontId="63" fillId="0" borderId="19" xfId="0" applyFont="1" applyBorder="1" applyAlignment="1" applyProtection="1">
      <alignment horizontal="center" vertical="center"/>
      <protection locked="0"/>
    </xf>
    <xf numFmtId="0" fontId="68" fillId="14" borderId="27" xfId="0" applyFont="1" applyFill="1" applyBorder="1" applyAlignment="1">
      <alignment horizontal="center"/>
    </xf>
    <xf numFmtId="0" fontId="68" fillId="14" borderId="28" xfId="0" applyFont="1" applyFill="1" applyBorder="1" applyAlignment="1">
      <alignment horizontal="center"/>
    </xf>
    <xf numFmtId="0" fontId="68" fillId="14" borderId="29" xfId="0" applyFont="1" applyFill="1" applyBorder="1" applyAlignment="1">
      <alignment horizontal="center"/>
    </xf>
    <xf numFmtId="49" fontId="63" fillId="0" borderId="19" xfId="0" applyNumberFormat="1" applyFont="1" applyBorder="1" applyAlignment="1" applyProtection="1">
      <alignment horizontal="center" vertical="center"/>
      <protection locked="0"/>
    </xf>
    <xf numFmtId="0" fontId="63" fillId="0" borderId="27" xfId="0" applyFont="1" applyBorder="1" applyAlignment="1" applyProtection="1">
      <alignment horizontal="center" vertical="center" wrapText="1"/>
      <protection locked="0"/>
    </xf>
    <xf numFmtId="0" fontId="63" fillId="0" borderId="28"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49" fontId="63" fillId="0" borderId="27" xfId="0" applyNumberFormat="1" applyFont="1" applyBorder="1" applyAlignment="1" applyProtection="1">
      <alignment horizontal="center" vertical="center"/>
      <protection locked="0"/>
    </xf>
    <xf numFmtId="49" fontId="63" fillId="0" borderId="28" xfId="0" applyNumberFormat="1" applyFont="1" applyBorder="1" applyAlignment="1" applyProtection="1">
      <alignment horizontal="center" vertical="center"/>
      <protection locked="0"/>
    </xf>
    <xf numFmtId="49" fontId="63" fillId="0" borderId="29" xfId="0" applyNumberFormat="1" applyFont="1" applyBorder="1" applyAlignment="1" applyProtection="1">
      <alignment horizontal="center" vertical="center"/>
      <protection locked="0"/>
    </xf>
    <xf numFmtId="0" fontId="63" fillId="0" borderId="27" xfId="0" applyFont="1" applyBorder="1" applyAlignment="1">
      <alignment horizontal="center" vertical="center"/>
    </xf>
    <xf numFmtId="0" fontId="63" fillId="0" borderId="28" xfId="0" applyFont="1" applyBorder="1" applyAlignment="1">
      <alignment horizontal="center" vertical="center"/>
    </xf>
    <xf numFmtId="0" fontId="63" fillId="0" borderId="29" xfId="0" applyFont="1" applyBorder="1" applyAlignment="1">
      <alignment horizontal="center" vertical="center"/>
    </xf>
    <xf numFmtId="49" fontId="63" fillId="0" borderId="27" xfId="0" applyNumberFormat="1" applyFont="1" applyBorder="1" applyAlignment="1">
      <alignment horizontal="center" vertical="center"/>
    </xf>
    <xf numFmtId="49" fontId="63" fillId="0" borderId="28" xfId="0" applyNumberFormat="1" applyFont="1" applyBorder="1" applyAlignment="1">
      <alignment horizontal="center" vertical="center"/>
    </xf>
    <xf numFmtId="49" fontId="63" fillId="0" borderId="29" xfId="0" applyNumberFormat="1" applyFont="1" applyBorder="1" applyAlignment="1">
      <alignment horizontal="center" vertical="center"/>
    </xf>
    <xf numFmtId="177" fontId="21" fillId="2" borderId="52" xfId="2" applyNumberFormat="1" applyFont="1" applyFill="1" applyBorder="1" applyAlignment="1" applyProtection="1">
      <alignment horizontal="center" vertical="center"/>
    </xf>
    <xf numFmtId="177" fontId="21" fillId="2" borderId="2" xfId="2" applyNumberFormat="1" applyFont="1" applyFill="1" applyBorder="1" applyAlignment="1" applyProtection="1">
      <alignment horizontal="center" vertical="center"/>
    </xf>
    <xf numFmtId="177" fontId="21" fillId="2" borderId="53" xfId="2" applyNumberFormat="1" applyFont="1" applyFill="1" applyBorder="1" applyAlignment="1" applyProtection="1">
      <alignment horizontal="center" vertical="center"/>
    </xf>
    <xf numFmtId="177" fontId="21" fillId="2" borderId="56" xfId="2" applyNumberFormat="1" applyFont="1" applyFill="1" applyBorder="1" applyAlignment="1" applyProtection="1">
      <alignment horizontal="center" vertical="center"/>
    </xf>
    <xf numFmtId="177" fontId="21" fillId="2" borderId="0" xfId="2" applyNumberFormat="1" applyFont="1" applyFill="1" applyBorder="1" applyAlignment="1" applyProtection="1">
      <alignment horizontal="center" vertical="center"/>
    </xf>
    <xf numFmtId="177" fontId="21" fillId="2" borderId="57" xfId="2" applyNumberFormat="1" applyFont="1" applyFill="1" applyBorder="1" applyAlignment="1" applyProtection="1">
      <alignment horizontal="center" vertical="center"/>
    </xf>
    <xf numFmtId="177" fontId="21" fillId="2" borderId="59" xfId="2" applyNumberFormat="1" applyFont="1" applyFill="1" applyBorder="1" applyAlignment="1" applyProtection="1">
      <alignment horizontal="center" vertical="center"/>
    </xf>
    <xf numFmtId="177" fontId="21" fillId="2" borderId="60" xfId="2" applyNumberFormat="1" applyFont="1" applyFill="1" applyBorder="1" applyAlignment="1" applyProtection="1">
      <alignment horizontal="center" vertical="center"/>
    </xf>
    <xf numFmtId="177" fontId="21" fillId="2" borderId="61" xfId="2" applyNumberFormat="1" applyFont="1" applyFill="1" applyBorder="1" applyAlignment="1" applyProtection="1">
      <alignment horizontal="center" vertical="center"/>
    </xf>
    <xf numFmtId="177" fontId="16" fillId="2" borderId="2" xfId="2" applyNumberFormat="1" applyFont="1" applyFill="1" applyBorder="1" applyAlignment="1" applyProtection="1">
      <alignment horizontal="center" vertical="center"/>
    </xf>
    <xf numFmtId="177" fontId="16" fillId="2" borderId="24" xfId="2" applyNumberFormat="1" applyFont="1" applyFill="1" applyBorder="1" applyAlignment="1" applyProtection="1">
      <alignment horizontal="center" vertical="center"/>
    </xf>
    <xf numFmtId="177" fontId="16" fillId="2" borderId="0" xfId="2" applyNumberFormat="1" applyFont="1" applyFill="1" applyBorder="1" applyAlignment="1" applyProtection="1">
      <alignment horizontal="center" vertical="center"/>
    </xf>
    <xf numFmtId="177" fontId="16" fillId="2" borderId="17" xfId="2" applyNumberFormat="1" applyFont="1" applyFill="1" applyBorder="1" applyAlignment="1" applyProtection="1">
      <alignment horizontal="center" vertical="center"/>
    </xf>
    <xf numFmtId="177" fontId="16" fillId="2" borderId="60" xfId="2" applyNumberFormat="1" applyFont="1" applyFill="1" applyBorder="1" applyAlignment="1" applyProtection="1">
      <alignment horizontal="center" vertical="center"/>
    </xf>
    <xf numFmtId="177" fontId="16" fillId="2" borderId="62" xfId="2" applyNumberFormat="1" applyFont="1" applyFill="1" applyBorder="1" applyAlignment="1" applyProtection="1">
      <alignment horizontal="center" vertical="center"/>
    </xf>
    <xf numFmtId="177" fontId="33" fillId="2" borderId="65" xfId="2" applyNumberFormat="1" applyFont="1" applyFill="1" applyBorder="1" applyAlignment="1" applyProtection="1">
      <alignment horizontal="center" vertical="center"/>
    </xf>
    <xf numFmtId="177" fontId="33" fillId="2" borderId="66" xfId="2" applyNumberFormat="1" applyFont="1" applyFill="1" applyBorder="1" applyAlignment="1" applyProtection="1">
      <alignment horizontal="center" vertical="center"/>
    </xf>
    <xf numFmtId="177" fontId="33" fillId="2" borderId="76" xfId="2" applyNumberFormat="1" applyFont="1" applyFill="1" applyBorder="1" applyAlignment="1" applyProtection="1">
      <alignment horizontal="center" vertical="center"/>
    </xf>
    <xf numFmtId="177" fontId="33" fillId="2" borderId="56" xfId="2" applyNumberFormat="1" applyFont="1" applyFill="1" applyBorder="1" applyAlignment="1" applyProtection="1">
      <alignment horizontal="center" vertical="center"/>
    </xf>
    <xf numFmtId="177" fontId="33" fillId="2" borderId="0" xfId="2" applyNumberFormat="1" applyFont="1" applyFill="1" applyBorder="1" applyAlignment="1" applyProtection="1">
      <alignment horizontal="center" vertical="center"/>
    </xf>
    <xf numFmtId="177" fontId="33" fillId="2" borderId="57" xfId="2" applyNumberFormat="1" applyFont="1" applyFill="1" applyBorder="1" applyAlignment="1" applyProtection="1">
      <alignment horizontal="center" vertical="center"/>
    </xf>
    <xf numFmtId="177" fontId="33" fillId="2" borderId="82" xfId="2" applyNumberFormat="1" applyFont="1" applyFill="1" applyBorder="1" applyAlignment="1" applyProtection="1">
      <alignment horizontal="center" vertical="center"/>
    </xf>
    <xf numFmtId="177" fontId="33" fillId="2" borderId="22" xfId="2" applyNumberFormat="1" applyFont="1" applyFill="1" applyBorder="1" applyAlignment="1" applyProtection="1">
      <alignment horizontal="center" vertical="center"/>
    </xf>
    <xf numFmtId="177" fontId="33" fillId="2" borderId="81" xfId="2" applyNumberFormat="1" applyFont="1" applyFill="1" applyBorder="1" applyAlignment="1" applyProtection="1">
      <alignment horizontal="center" vertical="center"/>
    </xf>
    <xf numFmtId="177" fontId="28" fillId="2" borderId="65" xfId="2" applyNumberFormat="1" applyFont="1" applyFill="1" applyBorder="1" applyAlignment="1" applyProtection="1">
      <alignment horizontal="center" vertical="center"/>
    </xf>
    <xf numFmtId="177" fontId="28" fillId="2" borderId="66" xfId="2" applyNumberFormat="1" applyFont="1" applyFill="1" applyBorder="1" applyAlignment="1" applyProtection="1">
      <alignment horizontal="center" vertical="center"/>
    </xf>
    <xf numFmtId="177" fontId="28" fillId="2" borderId="76" xfId="2" applyNumberFormat="1" applyFont="1" applyFill="1" applyBorder="1" applyAlignment="1" applyProtection="1">
      <alignment horizontal="center" vertical="center"/>
    </xf>
    <xf numFmtId="177" fontId="28" fillId="2" borderId="56" xfId="2" applyNumberFormat="1" applyFont="1" applyFill="1" applyBorder="1" applyAlignment="1" applyProtection="1">
      <alignment horizontal="center" vertical="center"/>
    </xf>
    <xf numFmtId="177" fontId="28" fillId="2" borderId="0" xfId="2" applyNumberFormat="1" applyFont="1" applyFill="1" applyBorder="1" applyAlignment="1" applyProtection="1">
      <alignment horizontal="center" vertical="center"/>
    </xf>
    <xf numFmtId="177" fontId="28" fillId="2" borderId="57" xfId="2" applyNumberFormat="1" applyFont="1" applyFill="1" applyBorder="1" applyAlignment="1" applyProtection="1">
      <alignment horizontal="center" vertical="center"/>
    </xf>
    <xf numFmtId="177" fontId="28" fillId="2" borderId="82" xfId="2" applyNumberFormat="1" applyFont="1" applyFill="1" applyBorder="1" applyAlignment="1" applyProtection="1">
      <alignment horizontal="center" vertical="center"/>
    </xf>
    <xf numFmtId="177" fontId="28" fillId="2" borderId="22" xfId="2" applyNumberFormat="1" applyFont="1" applyFill="1" applyBorder="1" applyAlignment="1" applyProtection="1">
      <alignment horizontal="center" vertical="center"/>
    </xf>
    <xf numFmtId="177" fontId="28" fillId="2" borderId="81" xfId="2" applyNumberFormat="1" applyFont="1" applyFill="1" applyBorder="1" applyAlignment="1" applyProtection="1">
      <alignment horizontal="center" vertical="center"/>
    </xf>
    <xf numFmtId="186" fontId="14" fillId="2" borderId="52" xfId="2" applyNumberFormat="1" applyFont="1" applyFill="1" applyBorder="1" applyAlignment="1" applyProtection="1">
      <alignment horizontal="center" vertical="center" wrapText="1"/>
    </xf>
    <xf numFmtId="186" fontId="14" fillId="2" borderId="2" xfId="2" applyNumberFormat="1" applyFont="1" applyFill="1" applyBorder="1" applyAlignment="1" applyProtection="1">
      <alignment horizontal="center" vertical="center" wrapText="1"/>
    </xf>
    <xf numFmtId="186" fontId="14" fillId="2" borderId="53" xfId="2" applyNumberFormat="1" applyFont="1" applyFill="1" applyBorder="1" applyAlignment="1" applyProtection="1">
      <alignment horizontal="center" vertical="center" wrapText="1"/>
    </xf>
    <xf numFmtId="186" fontId="14" fillId="2" borderId="56" xfId="2" applyNumberFormat="1" applyFont="1" applyFill="1" applyBorder="1" applyAlignment="1" applyProtection="1">
      <alignment horizontal="center" vertical="center" wrapText="1"/>
    </xf>
    <xf numFmtId="186" fontId="14" fillId="2" borderId="0" xfId="2" applyNumberFormat="1" applyFont="1" applyFill="1" applyBorder="1" applyAlignment="1" applyProtection="1">
      <alignment horizontal="center" vertical="center" wrapText="1"/>
    </xf>
    <xf numFmtId="186" fontId="14" fillId="2" borderId="57" xfId="2" applyNumberFormat="1" applyFont="1" applyFill="1" applyBorder="1" applyAlignment="1" applyProtection="1">
      <alignment horizontal="center" vertical="center" wrapText="1"/>
    </xf>
    <xf numFmtId="186" fontId="14" fillId="2" borderId="59" xfId="2" applyNumberFormat="1" applyFont="1" applyFill="1" applyBorder="1" applyAlignment="1" applyProtection="1">
      <alignment horizontal="center" vertical="center" wrapText="1"/>
    </xf>
    <xf numFmtId="186" fontId="14" fillId="2" borderId="60" xfId="2" applyNumberFormat="1" applyFont="1" applyFill="1" applyBorder="1" applyAlignment="1" applyProtection="1">
      <alignment horizontal="center" vertical="center" wrapText="1"/>
    </xf>
    <xf numFmtId="186" fontId="14" fillId="2" borderId="61" xfId="2" applyNumberFormat="1" applyFont="1" applyFill="1" applyBorder="1" applyAlignment="1" applyProtection="1">
      <alignment horizontal="center" vertical="center" wrapText="1"/>
    </xf>
    <xf numFmtId="177" fontId="16" fillId="2" borderId="65" xfId="2" applyNumberFormat="1" applyFont="1" applyFill="1" applyBorder="1" applyAlignment="1" applyProtection="1">
      <alignment horizontal="center" vertical="center"/>
    </xf>
    <xf numFmtId="177" fontId="16" fillId="2" borderId="66" xfId="2" applyNumberFormat="1" applyFont="1" applyFill="1" applyBorder="1" applyAlignment="1" applyProtection="1">
      <alignment horizontal="center" vertical="center"/>
    </xf>
    <xf numFmtId="177" fontId="16" fillId="2" borderId="76" xfId="2" applyNumberFormat="1" applyFont="1" applyFill="1" applyBorder="1" applyAlignment="1" applyProtection="1">
      <alignment horizontal="center" vertical="center"/>
    </xf>
    <xf numFmtId="177" fontId="16" fillId="2" borderId="56" xfId="2" applyNumberFormat="1" applyFont="1" applyFill="1" applyBorder="1" applyAlignment="1" applyProtection="1">
      <alignment horizontal="center" vertical="center"/>
    </xf>
    <xf numFmtId="177" fontId="16" fillId="2" borderId="57" xfId="2" applyNumberFormat="1" applyFont="1" applyFill="1" applyBorder="1" applyAlignment="1" applyProtection="1">
      <alignment horizontal="center" vertical="center"/>
    </xf>
    <xf numFmtId="177" fontId="16" fillId="2" borderId="82" xfId="2" applyNumberFormat="1" applyFont="1" applyFill="1" applyBorder="1" applyAlignment="1" applyProtection="1">
      <alignment horizontal="center" vertical="center"/>
    </xf>
    <xf numFmtId="177" fontId="16" fillId="2" borderId="22" xfId="2" applyNumberFormat="1" applyFont="1" applyFill="1" applyBorder="1" applyAlignment="1" applyProtection="1">
      <alignment horizontal="center" vertical="center"/>
    </xf>
    <xf numFmtId="177" fontId="16" fillId="2" borderId="81" xfId="2" applyNumberFormat="1" applyFont="1" applyFill="1" applyBorder="1" applyAlignment="1" applyProtection="1">
      <alignment horizontal="center" vertical="center"/>
    </xf>
    <xf numFmtId="0" fontId="14" fillId="2" borderId="64" xfId="2" applyFont="1" applyFill="1" applyBorder="1" applyAlignment="1" applyProtection="1">
      <alignment horizontal="center" vertical="center"/>
    </xf>
    <xf numFmtId="0" fontId="14" fillId="2" borderId="80" xfId="2" applyFont="1" applyFill="1" applyBorder="1" applyAlignment="1" applyProtection="1">
      <alignment horizontal="center" vertical="center"/>
    </xf>
    <xf numFmtId="176" fontId="21" fillId="2" borderId="64" xfId="5" applyNumberFormat="1" applyFont="1" applyFill="1" applyBorder="1" applyAlignment="1" applyProtection="1">
      <alignment horizontal="right" vertical="center" shrinkToFit="1"/>
    </xf>
    <xf numFmtId="176" fontId="21" fillId="2" borderId="77" xfId="5" applyNumberFormat="1" applyFont="1" applyFill="1" applyBorder="1" applyAlignment="1" applyProtection="1">
      <alignment horizontal="right" vertical="center" shrinkToFit="1"/>
    </xf>
    <xf numFmtId="176" fontId="21" fillId="2" borderId="70" xfId="5" applyNumberFormat="1" applyFont="1" applyFill="1" applyBorder="1" applyAlignment="1" applyProtection="1">
      <alignment horizontal="right" vertical="center" shrinkToFit="1"/>
    </xf>
    <xf numFmtId="176" fontId="21" fillId="2" borderId="83" xfId="5" applyNumberFormat="1" applyFont="1" applyFill="1" applyBorder="1" applyAlignment="1" applyProtection="1">
      <alignment horizontal="right" vertical="center" shrinkToFit="1"/>
    </xf>
    <xf numFmtId="0" fontId="25" fillId="2" borderId="65" xfId="2" applyFont="1" applyFill="1" applyBorder="1" applyAlignment="1" applyProtection="1">
      <alignment horizontal="left" vertical="center" wrapText="1" shrinkToFit="1"/>
    </xf>
    <xf numFmtId="0" fontId="25" fillId="2" borderId="56" xfId="2" applyFont="1" applyFill="1" applyBorder="1" applyAlignment="1" applyProtection="1">
      <alignment horizontal="left" vertical="center" wrapText="1" shrinkToFit="1"/>
    </xf>
    <xf numFmtId="0" fontId="25" fillId="2" borderId="82" xfId="2" applyFont="1" applyFill="1" applyBorder="1" applyAlignment="1" applyProtection="1">
      <alignment horizontal="left" vertical="center" wrapText="1" shrinkToFit="1"/>
    </xf>
    <xf numFmtId="0" fontId="34" fillId="2" borderId="0" xfId="2" applyFont="1" applyFill="1" applyBorder="1" applyAlignment="1" applyProtection="1">
      <alignment horizontal="left" vertical="center" shrinkToFit="1"/>
    </xf>
    <xf numFmtId="0" fontId="34" fillId="2" borderId="17" xfId="2" applyFont="1" applyFill="1" applyBorder="1" applyAlignment="1" applyProtection="1">
      <alignment horizontal="left" vertical="center" shrinkToFit="1"/>
    </xf>
    <xf numFmtId="0" fontId="14" fillId="2" borderId="16" xfId="2" applyFont="1" applyFill="1" applyBorder="1" applyAlignment="1" applyProtection="1">
      <alignment horizontal="center" vertical="center" shrinkToFit="1"/>
    </xf>
    <xf numFmtId="0" fontId="14" fillId="2" borderId="57" xfId="2" applyFont="1" applyFill="1" applyBorder="1" applyAlignment="1" applyProtection="1">
      <alignment horizontal="center" vertical="center" shrinkToFit="1"/>
    </xf>
    <xf numFmtId="0" fontId="14" fillId="2" borderId="31" xfId="2" applyFont="1" applyFill="1" applyBorder="1" applyAlignment="1" applyProtection="1">
      <alignment horizontal="center" vertical="center" shrinkToFit="1"/>
    </xf>
    <xf numFmtId="0" fontId="14" fillId="2" borderId="149" xfId="2" applyFont="1" applyFill="1" applyBorder="1" applyAlignment="1" applyProtection="1">
      <alignment horizontal="center" vertical="center" shrinkToFit="1"/>
    </xf>
    <xf numFmtId="0" fontId="16" fillId="2" borderId="114" xfId="2" applyFont="1" applyFill="1" applyBorder="1" applyAlignment="1" applyProtection="1">
      <alignment horizontal="center" vertical="center"/>
    </xf>
    <xf numFmtId="0" fontId="16" fillId="2" borderId="10" xfId="2" applyFont="1" applyFill="1" applyBorder="1" applyAlignment="1" applyProtection="1">
      <alignment horizontal="center" vertical="center"/>
    </xf>
    <xf numFmtId="0" fontId="16" fillId="2" borderId="56" xfId="2" applyFont="1" applyFill="1" applyBorder="1" applyAlignment="1" applyProtection="1">
      <alignment horizontal="center" vertical="center"/>
    </xf>
    <xf numFmtId="0" fontId="16" fillId="2" borderId="0" xfId="2" applyFont="1" applyFill="1" applyBorder="1" applyAlignment="1" applyProtection="1">
      <alignment horizontal="center" vertical="center"/>
    </xf>
    <xf numFmtId="0" fontId="14" fillId="2" borderId="115" xfId="2" applyFont="1" applyFill="1" applyBorder="1" applyAlignment="1" applyProtection="1">
      <alignment horizontal="center" vertical="center"/>
    </xf>
    <xf numFmtId="0" fontId="14" fillId="2" borderId="57" xfId="2" applyFont="1" applyFill="1" applyBorder="1" applyAlignment="1" applyProtection="1">
      <alignment horizontal="center" vertical="center"/>
    </xf>
    <xf numFmtId="0" fontId="14" fillId="2" borderId="114" xfId="2" applyFont="1" applyFill="1" applyBorder="1" applyAlignment="1" applyProtection="1">
      <alignment horizontal="center" vertical="center" shrinkToFit="1"/>
    </xf>
    <xf numFmtId="0" fontId="14" fillId="2" borderId="10" xfId="2" applyFont="1" applyFill="1" applyBorder="1" applyAlignment="1" applyProtection="1">
      <alignment horizontal="center" vertical="center" shrinkToFit="1"/>
    </xf>
    <xf numFmtId="0" fontId="14" fillId="2" borderId="56" xfId="2" applyFont="1" applyFill="1" applyBorder="1" applyAlignment="1" applyProtection="1">
      <alignment horizontal="center" vertical="center" shrinkToFit="1"/>
    </xf>
    <xf numFmtId="0" fontId="14" fillId="2" borderId="0" xfId="2" applyFont="1" applyFill="1" applyBorder="1" applyAlignment="1" applyProtection="1">
      <alignment horizontal="center" vertical="center" shrinkToFit="1"/>
    </xf>
    <xf numFmtId="0" fontId="15" fillId="2" borderId="0" xfId="2" applyFont="1" applyFill="1" applyBorder="1" applyAlignment="1" applyProtection="1">
      <alignment horizontal="center" vertical="center"/>
    </xf>
    <xf numFmtId="0" fontId="27" fillId="2" borderId="0" xfId="2" applyFont="1" applyFill="1" applyBorder="1" applyAlignment="1" applyProtection="1">
      <alignment horizontal="left" wrapText="1"/>
    </xf>
    <xf numFmtId="0" fontId="27" fillId="2" borderId="6" xfId="2" applyFont="1" applyFill="1" applyBorder="1" applyAlignment="1" applyProtection="1">
      <alignment horizontal="left" wrapText="1"/>
    </xf>
    <xf numFmtId="0" fontId="31" fillId="2" borderId="0" xfId="2" applyFont="1" applyFill="1" applyBorder="1" applyAlignment="1" applyProtection="1">
      <alignment horizontal="left" vertical="center" wrapText="1"/>
    </xf>
    <xf numFmtId="0" fontId="35" fillId="2" borderId="9" xfId="2" applyFont="1" applyFill="1" applyBorder="1" applyAlignment="1" applyProtection="1">
      <alignment horizontal="center" vertical="center" wrapText="1"/>
    </xf>
    <xf numFmtId="0" fontId="25" fillId="2" borderId="10" xfId="2" applyFont="1" applyFill="1" applyBorder="1" applyAlignment="1" applyProtection="1">
      <alignment horizontal="center" vertical="center" wrapText="1"/>
    </xf>
    <xf numFmtId="0" fontId="25" fillId="2" borderId="33" xfId="2" applyFont="1" applyFill="1" applyBorder="1" applyAlignment="1" applyProtection="1">
      <alignment horizontal="center" vertical="center" wrapText="1"/>
    </xf>
    <xf numFmtId="0" fontId="25" fillId="2" borderId="16" xfId="2" applyFont="1" applyFill="1" applyBorder="1" applyAlignment="1" applyProtection="1">
      <alignment horizontal="center" vertical="center" wrapText="1"/>
    </xf>
    <xf numFmtId="0" fontId="25" fillId="2" borderId="0" xfId="2" applyFont="1" applyFill="1" applyBorder="1" applyAlignment="1" applyProtection="1">
      <alignment horizontal="center" vertical="center" wrapText="1"/>
    </xf>
    <xf numFmtId="0" fontId="25" fillId="2" borderId="5" xfId="2" applyFont="1" applyFill="1" applyBorder="1" applyAlignment="1" applyProtection="1">
      <alignment horizontal="center" vertical="center" wrapText="1"/>
    </xf>
    <xf numFmtId="0" fontId="25" fillId="2" borderId="25" xfId="2" applyFont="1" applyFill="1" applyBorder="1" applyAlignment="1" applyProtection="1">
      <alignment horizontal="center" vertical="center" wrapText="1"/>
    </xf>
    <xf numFmtId="0" fontId="25" fillId="2" borderId="22" xfId="2" applyFont="1" applyFill="1" applyBorder="1" applyAlignment="1" applyProtection="1">
      <alignment horizontal="center" vertical="center" wrapText="1"/>
    </xf>
    <xf numFmtId="0" fontId="25" fillId="2" borderId="23" xfId="2" applyFont="1" applyFill="1" applyBorder="1" applyAlignment="1" applyProtection="1">
      <alignment horizontal="center" vertical="center" wrapText="1"/>
    </xf>
    <xf numFmtId="0" fontId="25" fillId="2" borderId="13" xfId="2" applyFont="1" applyFill="1" applyBorder="1" applyAlignment="1" applyProtection="1">
      <alignment horizontal="center" vertical="center"/>
    </xf>
    <xf numFmtId="0" fontId="25" fillId="2" borderId="19" xfId="2" applyFont="1" applyFill="1" applyBorder="1" applyAlignment="1" applyProtection="1">
      <alignment horizontal="center" vertical="center"/>
    </xf>
    <xf numFmtId="176" fontId="33" fillId="2" borderId="34" xfId="5" applyNumberFormat="1" applyFont="1" applyFill="1" applyBorder="1" applyAlignment="1" applyProtection="1">
      <alignment horizontal="right" vertical="center" shrinkToFit="1"/>
    </xf>
    <xf numFmtId="176" fontId="33" fillId="2" borderId="10" xfId="5" applyNumberFormat="1" applyFont="1" applyFill="1" applyBorder="1" applyAlignment="1" applyProtection="1">
      <alignment horizontal="right" vertical="center" shrinkToFit="1"/>
    </xf>
    <xf numFmtId="176" fontId="33" fillId="2" borderId="4" xfId="5" applyNumberFormat="1" applyFont="1" applyFill="1" applyBorder="1" applyAlignment="1" applyProtection="1">
      <alignment horizontal="right" vertical="center" shrinkToFit="1"/>
    </xf>
    <xf numFmtId="176" fontId="33" fillId="2" borderId="0" xfId="5" applyNumberFormat="1" applyFont="1" applyFill="1" applyBorder="1" applyAlignment="1" applyProtection="1">
      <alignment horizontal="right" vertical="center" shrinkToFit="1"/>
    </xf>
    <xf numFmtId="176" fontId="33" fillId="2" borderId="21" xfId="5" applyNumberFormat="1" applyFont="1" applyFill="1" applyBorder="1" applyAlignment="1" applyProtection="1">
      <alignment horizontal="right" vertical="center" shrinkToFit="1"/>
    </xf>
    <xf numFmtId="176" fontId="33" fillId="2" borderId="22" xfId="5" applyNumberFormat="1" applyFont="1" applyFill="1" applyBorder="1" applyAlignment="1" applyProtection="1">
      <alignment horizontal="right" vertical="center" shrinkToFit="1"/>
    </xf>
    <xf numFmtId="0" fontId="25" fillId="2" borderId="1" xfId="2" applyFont="1" applyFill="1" applyBorder="1" applyAlignment="1" applyProtection="1">
      <alignment horizontal="center" vertical="center" shrinkToFit="1"/>
    </xf>
    <xf numFmtId="0" fontId="25" fillId="2" borderId="3" xfId="2" applyFont="1" applyFill="1" applyBorder="1" applyAlignment="1" applyProtection="1">
      <alignment horizontal="center" vertical="center" shrinkToFit="1"/>
    </xf>
    <xf numFmtId="0" fontId="25" fillId="2" borderId="4" xfId="2" applyFont="1" applyFill="1" applyBorder="1" applyAlignment="1" applyProtection="1">
      <alignment horizontal="center" vertical="center" shrinkToFit="1"/>
    </xf>
    <xf numFmtId="0" fontId="25" fillId="2" borderId="5" xfId="2" applyFont="1" applyFill="1" applyBorder="1" applyAlignment="1" applyProtection="1">
      <alignment horizontal="center" vertical="center" shrinkToFit="1"/>
    </xf>
    <xf numFmtId="0" fontId="25" fillId="2" borderId="7" xfId="2" applyFont="1" applyFill="1" applyBorder="1" applyAlignment="1" applyProtection="1">
      <alignment horizontal="center" vertical="center" shrinkToFit="1"/>
    </xf>
    <xf numFmtId="0" fontId="25" fillId="2" borderId="8" xfId="2" applyFont="1" applyFill="1" applyBorder="1" applyAlignment="1" applyProtection="1">
      <alignment horizontal="center" vertical="center" shrinkToFit="1"/>
    </xf>
    <xf numFmtId="176" fontId="33" fillId="2" borderId="2" xfId="5" applyNumberFormat="1" applyFont="1" applyFill="1" applyBorder="1" applyAlignment="1" applyProtection="1">
      <alignment horizontal="right" vertical="center" shrinkToFit="1"/>
    </xf>
    <xf numFmtId="176" fontId="33" fillId="2" borderId="6" xfId="5" applyNumberFormat="1" applyFont="1" applyFill="1" applyBorder="1" applyAlignment="1" applyProtection="1">
      <alignment horizontal="right" vertical="center" shrinkToFit="1"/>
    </xf>
    <xf numFmtId="0" fontId="14" fillId="2" borderId="24" xfId="2" applyFont="1" applyFill="1" applyBorder="1" applyAlignment="1" applyProtection="1">
      <alignment horizontal="center" vertical="top" shrinkToFit="1"/>
    </xf>
    <xf numFmtId="0" fontId="14" fillId="2" borderId="17" xfId="2" applyFont="1" applyFill="1" applyBorder="1" applyAlignment="1" applyProtection="1">
      <alignment horizontal="center" vertical="top" shrinkToFit="1"/>
    </xf>
    <xf numFmtId="0" fontId="14" fillId="2" borderId="32" xfId="2" applyFont="1" applyFill="1" applyBorder="1" applyAlignment="1" applyProtection="1">
      <alignment horizontal="center" vertical="top" shrinkToFit="1"/>
    </xf>
    <xf numFmtId="0" fontId="16" fillId="2" borderId="30" xfId="2" applyFont="1" applyFill="1" applyBorder="1" applyAlignment="1" applyProtection="1">
      <alignment horizontal="center" vertical="center" wrapText="1"/>
    </xf>
    <xf numFmtId="0" fontId="16" fillId="2" borderId="2" xfId="2" applyFont="1" applyFill="1" applyBorder="1" applyAlignment="1" applyProtection="1">
      <alignment horizontal="center" vertical="center" wrapText="1"/>
    </xf>
    <xf numFmtId="0" fontId="16" fillId="2" borderId="3" xfId="2" applyFont="1" applyFill="1" applyBorder="1" applyAlignment="1" applyProtection="1">
      <alignment horizontal="center" vertical="center" wrapText="1"/>
    </xf>
    <xf numFmtId="0" fontId="16" fillId="2" borderId="16" xfId="2" applyFont="1" applyFill="1" applyBorder="1" applyAlignment="1" applyProtection="1">
      <alignment horizontal="center" vertical="center" wrapText="1"/>
    </xf>
    <xf numFmtId="0" fontId="16" fillId="2" borderId="0" xfId="2" applyFont="1" applyFill="1" applyBorder="1" applyAlignment="1" applyProtection="1">
      <alignment horizontal="center" vertical="center" wrapText="1"/>
    </xf>
    <xf numFmtId="0" fontId="16" fillId="2" borderId="5" xfId="2" applyFont="1" applyFill="1" applyBorder="1" applyAlignment="1" applyProtection="1">
      <alignment horizontal="center" vertical="center" wrapText="1"/>
    </xf>
    <xf numFmtId="0" fontId="16" fillId="2" borderId="31" xfId="2" applyFont="1" applyFill="1" applyBorder="1" applyAlignment="1" applyProtection="1">
      <alignment horizontal="center" vertical="center" wrapText="1"/>
    </xf>
    <xf numFmtId="0" fontId="16" fillId="2" borderId="6" xfId="2" applyFont="1" applyFill="1" applyBorder="1" applyAlignment="1" applyProtection="1">
      <alignment horizontal="center" vertical="center" wrapText="1"/>
    </xf>
    <xf numFmtId="0" fontId="16" fillId="2" borderId="8" xfId="2" applyFont="1" applyFill="1" applyBorder="1" applyAlignment="1" applyProtection="1">
      <alignment horizontal="center" vertical="center" wrapText="1"/>
    </xf>
    <xf numFmtId="0" fontId="14" fillId="2" borderId="11" xfId="2" applyFont="1" applyFill="1" applyBorder="1" applyAlignment="1" applyProtection="1">
      <alignment horizontal="center" vertical="top" shrinkToFit="1"/>
    </xf>
    <xf numFmtId="0" fontId="14" fillId="2" borderId="26" xfId="2" applyFont="1" applyFill="1" applyBorder="1" applyAlignment="1" applyProtection="1">
      <alignment horizontal="center" vertical="top" shrinkToFit="1"/>
    </xf>
    <xf numFmtId="0" fontId="25" fillId="2" borderId="1" xfId="2" applyFont="1" applyFill="1" applyBorder="1" applyAlignment="1" applyProtection="1">
      <alignment horizontal="center" vertical="center" wrapText="1"/>
    </xf>
    <xf numFmtId="0" fontId="25" fillId="2" borderId="2" xfId="2" applyFont="1" applyFill="1" applyBorder="1" applyAlignment="1" applyProtection="1">
      <alignment horizontal="center" vertical="center" wrapText="1"/>
    </xf>
    <xf numFmtId="0" fontId="25" fillId="2" borderId="3" xfId="2" applyFont="1" applyFill="1" applyBorder="1" applyAlignment="1" applyProtection="1">
      <alignment horizontal="center" vertical="center" wrapText="1"/>
    </xf>
    <xf numFmtId="0" fontId="25" fillId="2" borderId="4" xfId="2" applyFont="1" applyFill="1" applyBorder="1" applyAlignment="1" applyProtection="1">
      <alignment horizontal="center" vertical="center" wrapText="1"/>
    </xf>
    <xf numFmtId="0" fontId="25" fillId="2" borderId="7" xfId="2" applyFont="1" applyFill="1" applyBorder="1" applyAlignment="1" applyProtection="1">
      <alignment horizontal="center" vertical="center" wrapText="1"/>
    </xf>
    <xf numFmtId="0" fontId="25" fillId="2" borderId="6" xfId="2" applyFont="1" applyFill="1" applyBorder="1" applyAlignment="1" applyProtection="1">
      <alignment horizontal="center" vertical="center" wrapText="1"/>
    </xf>
    <xf numFmtId="0" fontId="25" fillId="2" borderId="8" xfId="2" applyFont="1" applyFill="1" applyBorder="1" applyAlignment="1" applyProtection="1">
      <alignment horizontal="center" vertical="center" wrapText="1"/>
    </xf>
    <xf numFmtId="0" fontId="25" fillId="2" borderId="49" xfId="2" applyFont="1" applyFill="1" applyBorder="1" applyAlignment="1" applyProtection="1">
      <alignment horizontal="center" vertical="center"/>
    </xf>
    <xf numFmtId="0" fontId="25" fillId="2" borderId="18" xfId="2" applyFont="1" applyFill="1" applyBorder="1" applyAlignment="1" applyProtection="1">
      <alignment horizontal="center" vertical="center"/>
    </xf>
    <xf numFmtId="0" fontId="33" fillId="2" borderId="19" xfId="2" applyFont="1" applyFill="1" applyBorder="1" applyProtection="1"/>
    <xf numFmtId="0" fontId="33" fillId="2" borderId="18" xfId="2" applyFont="1" applyFill="1" applyBorder="1" applyProtection="1"/>
    <xf numFmtId="0" fontId="33" fillId="2" borderId="48" xfId="2" applyFont="1" applyFill="1" applyBorder="1" applyProtection="1"/>
    <xf numFmtId="0" fontId="33" fillId="2" borderId="49" xfId="2" applyFont="1" applyFill="1" applyBorder="1" applyProtection="1"/>
    <xf numFmtId="0" fontId="25" fillId="2" borderId="1" xfId="2" applyFont="1" applyFill="1" applyBorder="1" applyAlignment="1" applyProtection="1">
      <alignment horizontal="center" vertical="center"/>
    </xf>
    <xf numFmtId="0" fontId="25" fillId="2" borderId="2" xfId="2" applyFont="1" applyFill="1" applyBorder="1" applyAlignment="1" applyProtection="1">
      <alignment horizontal="center" vertical="center"/>
    </xf>
    <xf numFmtId="0" fontId="25" fillId="2" borderId="3" xfId="2" applyFont="1" applyFill="1" applyBorder="1" applyAlignment="1" applyProtection="1">
      <alignment horizontal="center" vertical="center"/>
    </xf>
    <xf numFmtId="0" fontId="25" fillId="2" borderId="4" xfId="2" applyFont="1" applyFill="1" applyBorder="1" applyAlignment="1" applyProtection="1">
      <alignment horizontal="center" vertical="center"/>
    </xf>
    <xf numFmtId="0" fontId="25" fillId="2" borderId="0" xfId="2" applyFont="1" applyFill="1" applyBorder="1" applyAlignment="1" applyProtection="1">
      <alignment horizontal="center" vertical="center"/>
    </xf>
    <xf numFmtId="0" fontId="25" fillId="2" borderId="5" xfId="2" applyFont="1" applyFill="1" applyBorder="1" applyAlignment="1" applyProtection="1">
      <alignment horizontal="center" vertical="center"/>
    </xf>
    <xf numFmtId="0" fontId="25" fillId="2" borderId="21" xfId="2" applyFont="1" applyFill="1" applyBorder="1" applyAlignment="1" applyProtection="1">
      <alignment horizontal="center" vertical="center"/>
    </xf>
    <xf numFmtId="0" fontId="25" fillId="2" borderId="22" xfId="2" applyFont="1" applyFill="1" applyBorder="1" applyAlignment="1" applyProtection="1">
      <alignment horizontal="center" vertical="center"/>
    </xf>
    <xf numFmtId="0" fontId="25" fillId="2" borderId="23" xfId="2" applyFont="1" applyFill="1" applyBorder="1" applyAlignment="1" applyProtection="1">
      <alignment horizontal="center" vertical="center"/>
    </xf>
    <xf numFmtId="0" fontId="14" fillId="2" borderId="0" xfId="2" applyFont="1" applyFill="1" applyBorder="1" applyAlignment="1" applyProtection="1">
      <alignment horizontal="left" vertical="center" wrapText="1"/>
    </xf>
    <xf numFmtId="0" fontId="14" fillId="2" borderId="11" xfId="2" applyFont="1" applyFill="1" applyBorder="1" applyAlignment="1" applyProtection="1">
      <alignment horizontal="center" vertical="top"/>
    </xf>
    <xf numFmtId="0" fontId="14" fillId="2" borderId="17" xfId="2" applyFont="1" applyFill="1" applyBorder="1" applyAlignment="1" applyProtection="1">
      <alignment horizontal="center" vertical="top"/>
    </xf>
    <xf numFmtId="0" fontId="14" fillId="2" borderId="26" xfId="2" applyFont="1" applyFill="1" applyBorder="1" applyAlignment="1" applyProtection="1">
      <alignment horizontal="center" vertical="top"/>
    </xf>
    <xf numFmtId="0" fontId="35" fillId="2" borderId="30" xfId="2" applyFont="1" applyFill="1" applyBorder="1" applyAlignment="1" applyProtection="1">
      <alignment horizontal="center" vertical="center" wrapText="1"/>
    </xf>
    <xf numFmtId="0" fontId="31" fillId="2" borderId="2" xfId="2" applyFont="1" applyFill="1" applyBorder="1" applyAlignment="1" applyProtection="1">
      <alignment horizontal="center" vertical="center"/>
    </xf>
    <xf numFmtId="0" fontId="31" fillId="2" borderId="3" xfId="2" applyFont="1" applyFill="1" applyBorder="1" applyAlignment="1" applyProtection="1">
      <alignment horizontal="center" vertical="center"/>
    </xf>
    <xf numFmtId="0" fontId="31" fillId="2" borderId="16" xfId="2" applyFont="1" applyFill="1" applyBorder="1" applyAlignment="1" applyProtection="1">
      <alignment horizontal="center" vertical="center"/>
    </xf>
    <xf numFmtId="0" fontId="31" fillId="2" borderId="0" xfId="2" applyFont="1" applyFill="1" applyBorder="1" applyAlignment="1" applyProtection="1">
      <alignment horizontal="center" vertical="center"/>
    </xf>
    <xf numFmtId="0" fontId="31" fillId="2" borderId="5" xfId="2" applyFont="1" applyFill="1" applyBorder="1" applyAlignment="1" applyProtection="1">
      <alignment horizontal="center" vertical="center"/>
    </xf>
    <xf numFmtId="0" fontId="31" fillId="2" borderId="25" xfId="2" applyFont="1" applyFill="1" applyBorder="1" applyAlignment="1" applyProtection="1">
      <alignment horizontal="center" vertical="center"/>
    </xf>
    <xf numFmtId="0" fontId="31" fillId="2" borderId="22" xfId="2" applyFont="1" applyFill="1" applyBorder="1" applyAlignment="1" applyProtection="1">
      <alignment horizontal="center" vertical="center"/>
    </xf>
    <xf numFmtId="0" fontId="31" fillId="2" borderId="23" xfId="2" applyFont="1" applyFill="1" applyBorder="1" applyAlignment="1" applyProtection="1">
      <alignment horizontal="center" vertical="center"/>
    </xf>
    <xf numFmtId="176" fontId="33" fillId="2" borderId="1" xfId="5" applyNumberFormat="1" applyFont="1" applyFill="1" applyBorder="1" applyAlignment="1" applyProtection="1">
      <alignment horizontal="right" vertical="center" shrinkToFit="1"/>
    </xf>
    <xf numFmtId="0" fontId="21" fillId="2" borderId="0" xfId="2" applyFont="1" applyFill="1" applyAlignment="1" applyProtection="1">
      <alignment horizontal="center" vertical="center"/>
    </xf>
    <xf numFmtId="0" fontId="21" fillId="2" borderId="17" xfId="2" applyFont="1" applyFill="1" applyBorder="1" applyAlignment="1" applyProtection="1">
      <alignment horizontal="center" vertical="center"/>
    </xf>
    <xf numFmtId="0" fontId="14" fillId="2" borderId="156" xfId="2" applyFont="1" applyFill="1" applyBorder="1" applyAlignment="1" applyProtection="1">
      <alignment horizontal="center" vertical="center"/>
    </xf>
    <xf numFmtId="0" fontId="14" fillId="2" borderId="76" xfId="2" applyFont="1" applyFill="1" applyBorder="1" applyAlignment="1" applyProtection="1">
      <alignment horizontal="center" vertical="center"/>
    </xf>
    <xf numFmtId="0" fontId="14" fillId="2" borderId="16" xfId="2" applyFont="1" applyFill="1" applyBorder="1" applyAlignment="1" applyProtection="1">
      <alignment horizontal="center" vertical="center"/>
    </xf>
    <xf numFmtId="0" fontId="14" fillId="2" borderId="155" xfId="2" applyFont="1" applyFill="1" applyBorder="1" applyAlignment="1" applyProtection="1">
      <alignment horizontal="center" vertical="center"/>
    </xf>
    <xf numFmtId="0" fontId="14" fillId="2" borderId="61" xfId="2" applyFont="1" applyFill="1" applyBorder="1" applyAlignment="1" applyProtection="1">
      <alignment horizontal="center" vertical="center"/>
    </xf>
    <xf numFmtId="0" fontId="33" fillId="2" borderId="65" xfId="2" applyFont="1" applyFill="1" applyBorder="1" applyAlignment="1" applyProtection="1">
      <alignment horizontal="center" vertical="center"/>
    </xf>
    <xf numFmtId="0" fontId="33" fillId="2" borderId="66" xfId="2" applyFont="1" applyFill="1" applyBorder="1" applyAlignment="1" applyProtection="1">
      <alignment horizontal="center" vertical="center"/>
    </xf>
    <xf numFmtId="0" fontId="33" fillId="2" borderId="56" xfId="2" applyFont="1" applyFill="1" applyBorder="1" applyAlignment="1" applyProtection="1">
      <alignment horizontal="center" vertical="center"/>
    </xf>
    <xf numFmtId="0" fontId="33" fillId="2" borderId="0" xfId="2" applyFont="1" applyFill="1" applyBorder="1" applyAlignment="1" applyProtection="1">
      <alignment horizontal="center" vertical="center"/>
    </xf>
    <xf numFmtId="0" fontId="33" fillId="2" borderId="59" xfId="2" applyFont="1" applyFill="1" applyBorder="1" applyAlignment="1" applyProtection="1">
      <alignment horizontal="center" vertical="center"/>
    </xf>
    <xf numFmtId="0" fontId="33" fillId="2" borderId="60" xfId="2" applyFont="1" applyFill="1" applyBorder="1" applyAlignment="1" applyProtection="1">
      <alignment horizontal="center" vertical="center"/>
    </xf>
    <xf numFmtId="0" fontId="14" fillId="2" borderId="153" xfId="2" applyFont="1" applyFill="1" applyBorder="1" applyAlignment="1" applyProtection="1">
      <alignment horizontal="center" vertical="center" shrinkToFit="1"/>
    </xf>
    <xf numFmtId="0" fontId="14" fillId="2" borderId="6" xfId="2" applyFont="1" applyFill="1" applyBorder="1" applyAlignment="1" applyProtection="1">
      <alignment horizontal="center" vertical="center" shrinkToFit="1"/>
    </xf>
    <xf numFmtId="0" fontId="14" fillId="2" borderId="149" xfId="2" applyFont="1" applyFill="1" applyBorder="1" applyAlignment="1" applyProtection="1">
      <alignment horizontal="center" vertical="center"/>
    </xf>
    <xf numFmtId="0" fontId="14" fillId="2" borderId="56" xfId="2" applyFont="1" applyFill="1" applyBorder="1" applyAlignment="1" applyProtection="1">
      <alignment horizontal="center" vertical="center" wrapText="1" shrinkToFit="1"/>
    </xf>
    <xf numFmtId="0" fontId="14" fillId="2" borderId="0" xfId="2" applyFont="1" applyFill="1" applyBorder="1" applyAlignment="1" applyProtection="1">
      <alignment horizontal="center" vertical="center" wrapText="1" shrinkToFit="1"/>
    </xf>
    <xf numFmtId="0" fontId="14" fillId="2" borderId="153" xfId="2" applyFont="1" applyFill="1" applyBorder="1" applyAlignment="1" applyProtection="1">
      <alignment horizontal="center" vertical="center" wrapText="1" shrinkToFit="1"/>
    </xf>
    <xf numFmtId="0" fontId="14" fillId="2" borderId="6" xfId="2" applyFont="1" applyFill="1" applyBorder="1" applyAlignment="1" applyProtection="1">
      <alignment horizontal="center" vertical="center" wrapText="1" shrinkToFit="1"/>
    </xf>
    <xf numFmtId="0" fontId="16" fillId="2" borderId="153" xfId="2" applyFont="1" applyFill="1" applyBorder="1" applyAlignment="1" applyProtection="1">
      <alignment horizontal="center" vertical="center"/>
    </xf>
    <xf numFmtId="0" fontId="16" fillId="2" borderId="6" xfId="2" applyFont="1" applyFill="1" applyBorder="1" applyAlignment="1" applyProtection="1">
      <alignment horizontal="center" vertical="center"/>
    </xf>
    <xf numFmtId="176" fontId="33" fillId="2" borderId="7" xfId="5" applyNumberFormat="1" applyFont="1" applyFill="1" applyBorder="1" applyAlignment="1" applyProtection="1">
      <alignment horizontal="right" vertical="center" shrinkToFit="1"/>
    </xf>
    <xf numFmtId="0" fontId="15" fillId="2" borderId="0" xfId="2" applyFont="1" applyFill="1" applyAlignment="1" applyProtection="1">
      <alignment horizontal="left" vertical="center"/>
    </xf>
    <xf numFmtId="0" fontId="14" fillId="2" borderId="9" xfId="2" applyFont="1" applyFill="1" applyBorder="1" applyAlignment="1" applyProtection="1">
      <alignment horizontal="center" vertical="center" shrinkToFit="1"/>
    </xf>
    <xf numFmtId="0" fontId="14" fillId="2" borderId="115" xfId="2" applyFont="1" applyFill="1" applyBorder="1" applyAlignment="1" applyProtection="1">
      <alignment horizontal="center" vertical="center" shrinkToFit="1"/>
    </xf>
    <xf numFmtId="0" fontId="14" fillId="2" borderId="155" xfId="2" applyFont="1" applyFill="1" applyBorder="1" applyAlignment="1" applyProtection="1">
      <alignment horizontal="center" vertical="center" shrinkToFit="1"/>
    </xf>
    <xf numFmtId="0" fontId="14" fillId="2" borderId="61" xfId="2" applyFont="1" applyFill="1" applyBorder="1" applyAlignment="1" applyProtection="1">
      <alignment horizontal="center" vertical="center" shrinkToFit="1"/>
    </xf>
    <xf numFmtId="0" fontId="14" fillId="2" borderId="114" xfId="2" applyFont="1" applyFill="1" applyBorder="1" applyAlignment="1" applyProtection="1">
      <alignment horizontal="center" vertical="center"/>
    </xf>
    <xf numFmtId="0" fontId="14" fillId="2" borderId="10" xfId="2" applyFont="1" applyFill="1" applyBorder="1" applyAlignment="1" applyProtection="1">
      <alignment horizontal="center" vertical="center"/>
    </xf>
    <xf numFmtId="0" fontId="14" fillId="2" borderId="56" xfId="2" applyFont="1" applyFill="1" applyBorder="1" applyAlignment="1" applyProtection="1">
      <alignment horizontal="center" vertical="center"/>
    </xf>
    <xf numFmtId="0" fontId="14" fillId="2" borderId="0" xfId="2" applyFont="1" applyFill="1" applyBorder="1" applyAlignment="1" applyProtection="1">
      <alignment horizontal="center" vertical="center"/>
    </xf>
    <xf numFmtId="0" fontId="14" fillId="2" borderId="59" xfId="2" applyFont="1" applyFill="1" applyBorder="1" applyAlignment="1" applyProtection="1">
      <alignment horizontal="center" vertical="center"/>
    </xf>
    <xf numFmtId="0" fontId="14" fillId="2" borderId="60" xfId="2" applyFont="1" applyFill="1" applyBorder="1" applyAlignment="1" applyProtection="1">
      <alignment horizontal="center" vertical="center"/>
    </xf>
    <xf numFmtId="0" fontId="14" fillId="2" borderId="153" xfId="2" applyFont="1" applyFill="1" applyBorder="1" applyAlignment="1" applyProtection="1">
      <alignment horizontal="center" vertical="center"/>
    </xf>
    <xf numFmtId="0" fontId="21" fillId="2" borderId="114" xfId="2" applyFont="1" applyFill="1" applyBorder="1" applyAlignment="1" applyProtection="1">
      <alignment horizontal="center" vertical="center"/>
    </xf>
    <xf numFmtId="0" fontId="21" fillId="2" borderId="10" xfId="2" applyFont="1" applyFill="1" applyBorder="1" applyAlignment="1" applyProtection="1">
      <alignment horizontal="center" vertical="center"/>
    </xf>
    <xf numFmtId="0" fontId="21" fillId="2" borderId="115" xfId="2" applyFont="1" applyFill="1" applyBorder="1" applyAlignment="1" applyProtection="1">
      <alignment horizontal="center" vertical="center"/>
    </xf>
    <xf numFmtId="0" fontId="21" fillId="2" borderId="56" xfId="2" applyFont="1" applyFill="1" applyBorder="1" applyAlignment="1" applyProtection="1">
      <alignment horizontal="center" vertical="center"/>
    </xf>
    <xf numFmtId="0" fontId="21" fillId="2" borderId="0" xfId="2" applyFont="1" applyFill="1" applyBorder="1" applyAlignment="1" applyProtection="1">
      <alignment horizontal="center" vertical="center"/>
    </xf>
    <xf numFmtId="0" fontId="21" fillId="2" borderId="57" xfId="2" applyFont="1" applyFill="1" applyBorder="1" applyAlignment="1" applyProtection="1">
      <alignment horizontal="center" vertical="center"/>
    </xf>
    <xf numFmtId="0" fontId="21" fillId="2" borderId="153" xfId="2" applyFont="1" applyFill="1" applyBorder="1" applyAlignment="1" applyProtection="1">
      <alignment horizontal="center" vertical="center"/>
    </xf>
    <xf numFmtId="0" fontId="21" fillId="2" borderId="6" xfId="2" applyFont="1" applyFill="1" applyBorder="1" applyAlignment="1" applyProtection="1">
      <alignment horizontal="center" vertical="center"/>
    </xf>
    <xf numFmtId="0" fontId="21" fillId="2" borderId="149" xfId="2" applyFont="1" applyFill="1" applyBorder="1" applyAlignment="1" applyProtection="1">
      <alignment horizontal="center" vertical="center"/>
    </xf>
    <xf numFmtId="0" fontId="14" fillId="2" borderId="114" xfId="2" applyFont="1" applyFill="1" applyBorder="1" applyAlignment="1" applyProtection="1">
      <alignment horizontal="center" vertical="center" wrapText="1"/>
    </xf>
    <xf numFmtId="0" fontId="14" fillId="2" borderId="115" xfId="2" applyFont="1" applyFill="1" applyBorder="1" applyAlignment="1" applyProtection="1">
      <alignment horizontal="center" vertical="center" wrapText="1"/>
    </xf>
    <xf numFmtId="0" fontId="14" fillId="2" borderId="56" xfId="2" applyFont="1" applyFill="1" applyBorder="1" applyAlignment="1" applyProtection="1">
      <alignment horizontal="center" vertical="center" wrapText="1"/>
    </xf>
    <xf numFmtId="0" fontId="14" fillId="2" borderId="57" xfId="2" applyFont="1" applyFill="1" applyBorder="1" applyAlignment="1" applyProtection="1">
      <alignment horizontal="center" vertical="center" wrapText="1"/>
    </xf>
    <xf numFmtId="0" fontId="14" fillId="2" borderId="153" xfId="2" applyFont="1" applyFill="1" applyBorder="1" applyAlignment="1" applyProtection="1">
      <alignment horizontal="center" vertical="center" wrapText="1"/>
    </xf>
    <xf numFmtId="0" fontId="14" fillId="2" borderId="149" xfId="2" applyFont="1" applyFill="1" applyBorder="1" applyAlignment="1" applyProtection="1">
      <alignment horizontal="center" vertical="center" wrapText="1"/>
    </xf>
    <xf numFmtId="0" fontId="28" fillId="2" borderId="114" xfId="2" applyFont="1" applyFill="1" applyBorder="1" applyAlignment="1" applyProtection="1">
      <alignment horizontal="center" vertical="center" shrinkToFit="1"/>
    </xf>
    <xf numFmtId="0" fontId="16" fillId="2" borderId="57" xfId="2" applyFont="1" applyFill="1" applyBorder="1" applyAlignment="1" applyProtection="1">
      <alignment horizontal="center" vertical="center"/>
    </xf>
    <xf numFmtId="0" fontId="16" fillId="2" borderId="149" xfId="2" applyFont="1" applyFill="1" applyBorder="1" applyAlignment="1" applyProtection="1">
      <alignment horizontal="center" vertical="center"/>
    </xf>
    <xf numFmtId="0" fontId="16" fillId="2" borderId="9" xfId="2" applyFont="1" applyFill="1" applyBorder="1" applyAlignment="1" applyProtection="1">
      <alignment horizontal="center" vertical="center" wrapText="1"/>
    </xf>
    <xf numFmtId="0" fontId="16" fillId="2" borderId="10" xfId="2" applyFont="1" applyFill="1" applyBorder="1" applyAlignment="1" applyProtection="1">
      <alignment horizontal="center" vertical="center" wrapText="1"/>
    </xf>
    <xf numFmtId="0" fontId="16" fillId="2" borderId="33" xfId="2" applyFont="1" applyFill="1" applyBorder="1" applyAlignment="1" applyProtection="1">
      <alignment horizontal="center" vertical="center" wrapText="1"/>
    </xf>
    <xf numFmtId="0" fontId="16" fillId="2" borderId="25" xfId="2" applyFont="1" applyFill="1" applyBorder="1" applyAlignment="1" applyProtection="1">
      <alignment horizontal="center" vertical="center" wrapText="1"/>
    </xf>
    <xf numFmtId="0" fontId="16" fillId="2" borderId="22" xfId="2" applyFont="1" applyFill="1" applyBorder="1" applyAlignment="1" applyProtection="1">
      <alignment horizontal="center" vertical="center" wrapText="1"/>
    </xf>
    <xf numFmtId="0" fontId="16" fillId="2" borderId="23" xfId="2" applyFont="1" applyFill="1" applyBorder="1" applyAlignment="1" applyProtection="1">
      <alignment horizontal="center" vertical="center" wrapText="1"/>
    </xf>
    <xf numFmtId="0" fontId="25" fillId="2" borderId="34" xfId="2" applyFont="1" applyFill="1" applyBorder="1" applyAlignment="1" applyProtection="1">
      <alignment horizontal="center" vertical="center" shrinkToFit="1"/>
    </xf>
    <xf numFmtId="0" fontId="25" fillId="2" borderId="33" xfId="2" applyFont="1" applyFill="1" applyBorder="1" applyAlignment="1" applyProtection="1">
      <alignment horizontal="center" vertical="center" shrinkToFit="1"/>
    </xf>
    <xf numFmtId="0" fontId="25" fillId="2" borderId="21" xfId="2" applyFont="1" applyFill="1" applyBorder="1" applyAlignment="1" applyProtection="1">
      <alignment horizontal="center" vertical="center" shrinkToFit="1"/>
    </xf>
    <xf numFmtId="0" fontId="25" fillId="2" borderId="23" xfId="2" applyFont="1" applyFill="1" applyBorder="1" applyAlignment="1" applyProtection="1">
      <alignment horizontal="center" vertical="center" shrinkToFit="1"/>
    </xf>
    <xf numFmtId="177" fontId="33" fillId="2" borderId="2" xfId="2" applyNumberFormat="1" applyFont="1" applyFill="1" applyBorder="1" applyAlignment="1" applyProtection="1">
      <alignment horizontal="left" vertical="center" wrapText="1"/>
    </xf>
    <xf numFmtId="177" fontId="33" fillId="2" borderId="24" xfId="2" applyNumberFormat="1" applyFont="1" applyFill="1" applyBorder="1" applyAlignment="1" applyProtection="1">
      <alignment horizontal="left" vertical="center" wrapText="1"/>
    </xf>
    <xf numFmtId="177" fontId="33" fillId="2" borderId="0" xfId="2" applyNumberFormat="1" applyFont="1" applyFill="1" applyBorder="1" applyAlignment="1" applyProtection="1">
      <alignment horizontal="left" vertical="center" wrapText="1"/>
    </xf>
    <xf numFmtId="177" fontId="33" fillId="2" borderId="17" xfId="2" applyNumberFormat="1" applyFont="1" applyFill="1" applyBorder="1" applyAlignment="1" applyProtection="1">
      <alignment horizontal="left" vertical="center" wrapText="1"/>
    </xf>
    <xf numFmtId="177" fontId="33" fillId="2" borderId="22" xfId="2" applyNumberFormat="1" applyFont="1" applyFill="1" applyBorder="1" applyAlignment="1" applyProtection="1">
      <alignment horizontal="left" vertical="center" wrapText="1"/>
    </xf>
    <xf numFmtId="177" fontId="33" fillId="2" borderId="26" xfId="2" applyNumberFormat="1" applyFont="1" applyFill="1" applyBorder="1" applyAlignment="1" applyProtection="1">
      <alignment horizontal="left" vertical="center" wrapText="1"/>
    </xf>
    <xf numFmtId="0" fontId="25" fillId="2" borderId="57" xfId="2" applyFont="1" applyFill="1" applyBorder="1" applyAlignment="1" applyProtection="1">
      <alignment horizontal="center" vertical="center" shrinkToFit="1"/>
    </xf>
    <xf numFmtId="0" fontId="25" fillId="2" borderId="81" xfId="2" applyFont="1" applyFill="1" applyBorder="1" applyAlignment="1" applyProtection="1">
      <alignment horizontal="center" vertical="center" shrinkToFit="1"/>
    </xf>
    <xf numFmtId="177" fontId="25" fillId="2" borderId="0" xfId="2" applyNumberFormat="1" applyFont="1" applyFill="1" applyBorder="1" applyAlignment="1" applyProtection="1">
      <alignment horizontal="center" vertical="center" shrinkToFit="1"/>
    </xf>
    <xf numFmtId="177" fontId="25" fillId="2" borderId="57" xfId="2" applyNumberFormat="1" applyFont="1" applyFill="1" applyBorder="1" applyAlignment="1" applyProtection="1">
      <alignment horizontal="center" vertical="center" shrinkToFit="1"/>
    </xf>
    <xf numFmtId="177" fontId="25" fillId="2" borderId="22" xfId="2" applyNumberFormat="1" applyFont="1" applyFill="1" applyBorder="1" applyAlignment="1" applyProtection="1">
      <alignment horizontal="center" vertical="center" shrinkToFit="1"/>
    </xf>
    <xf numFmtId="177" fontId="25" fillId="2" borderId="81" xfId="2" applyNumberFormat="1" applyFont="1" applyFill="1" applyBorder="1" applyAlignment="1" applyProtection="1">
      <alignment horizontal="center" vertical="center" shrinkToFit="1"/>
    </xf>
    <xf numFmtId="0" fontId="14" fillId="2" borderId="145" xfId="2" applyFont="1" applyFill="1" applyBorder="1" applyAlignment="1" applyProtection="1">
      <alignment horizontal="center" vertical="center"/>
    </xf>
    <xf numFmtId="0" fontId="14" fillId="2" borderId="141" xfId="2" applyFont="1" applyFill="1" applyBorder="1" applyAlignment="1" applyProtection="1">
      <alignment horizontal="center" vertical="center"/>
    </xf>
    <xf numFmtId="0" fontId="14" fillId="2" borderId="148" xfId="2" applyFont="1" applyFill="1" applyBorder="1" applyAlignment="1" applyProtection="1">
      <alignment horizontal="center" vertical="center"/>
    </xf>
    <xf numFmtId="0" fontId="14" fillId="2" borderId="1" xfId="2" applyFont="1" applyFill="1" applyBorder="1" applyAlignment="1" applyProtection="1">
      <alignment horizontal="center" vertical="center" shrinkToFit="1"/>
    </xf>
    <xf numFmtId="0" fontId="14" fillId="2" borderId="53" xfId="2" applyFont="1" applyFill="1" applyBorder="1" applyAlignment="1" applyProtection="1">
      <alignment horizontal="center" vertical="center" shrinkToFit="1"/>
    </xf>
    <xf numFmtId="0" fontId="14" fillId="2" borderId="134" xfId="2" applyFont="1" applyFill="1" applyBorder="1" applyAlignment="1" applyProtection="1">
      <alignment horizontal="center" vertical="center" shrinkToFit="1"/>
    </xf>
    <xf numFmtId="177" fontId="25" fillId="2" borderId="29" xfId="2" applyNumberFormat="1" applyFont="1" applyFill="1" applyBorder="1" applyAlignment="1" applyProtection="1">
      <alignment horizontal="center" vertical="center" shrinkToFit="1"/>
    </xf>
    <xf numFmtId="177" fontId="25" fillId="2" borderId="19" xfId="2" applyNumberFormat="1" applyFont="1" applyFill="1" applyBorder="1" applyAlignment="1" applyProtection="1">
      <alignment horizontal="center" vertical="center" shrinkToFit="1"/>
    </xf>
    <xf numFmtId="177" fontId="25" fillId="2" borderId="146" xfId="2" applyNumberFormat="1" applyFont="1" applyFill="1" applyBorder="1" applyAlignment="1" applyProtection="1">
      <alignment horizontal="center" vertical="center" shrinkToFit="1"/>
    </xf>
    <xf numFmtId="177" fontId="25" fillId="2" borderId="142" xfId="2" applyNumberFormat="1" applyFont="1" applyFill="1" applyBorder="1" applyAlignment="1" applyProtection="1">
      <alignment horizontal="center" vertical="center" shrinkToFit="1"/>
    </xf>
    <xf numFmtId="177" fontId="25" fillId="2" borderId="143" xfId="2" applyNumberFormat="1" applyFont="1" applyFill="1" applyBorder="1" applyAlignment="1" applyProtection="1">
      <alignment horizontal="center" vertical="center" shrinkToFit="1"/>
    </xf>
    <xf numFmtId="177" fontId="25" fillId="2" borderId="71" xfId="2" applyNumberFormat="1" applyFont="1" applyFill="1" applyBorder="1" applyAlignment="1" applyProtection="1">
      <alignment horizontal="center" vertical="center" shrinkToFit="1"/>
    </xf>
    <xf numFmtId="0" fontId="14" fillId="2" borderId="147" xfId="2" applyFont="1" applyFill="1" applyBorder="1" applyAlignment="1" applyProtection="1">
      <alignment horizontal="center" vertical="center" wrapText="1"/>
    </xf>
    <xf numFmtId="0" fontId="14" fillId="2" borderId="146" xfId="2" applyFont="1" applyFill="1" applyBorder="1" applyAlignment="1" applyProtection="1">
      <alignment horizontal="center" vertical="center" wrapText="1"/>
    </xf>
    <xf numFmtId="0" fontId="14" fillId="2" borderId="150" xfId="2" applyFont="1" applyFill="1" applyBorder="1" applyAlignment="1" applyProtection="1">
      <alignment horizontal="center" vertical="center" wrapText="1"/>
    </xf>
    <xf numFmtId="0" fontId="14" fillId="2" borderId="151" xfId="2" applyFont="1" applyFill="1" applyBorder="1" applyAlignment="1" applyProtection="1">
      <alignment horizontal="center" vertical="center" wrapText="1"/>
    </xf>
    <xf numFmtId="0" fontId="16" fillId="2" borderId="52" xfId="2" applyFont="1" applyFill="1" applyBorder="1" applyAlignment="1" applyProtection="1">
      <alignment horizontal="center" vertical="center" shrinkToFit="1"/>
    </xf>
    <xf numFmtId="0" fontId="16" fillId="2" borderId="53" xfId="2" applyFont="1" applyFill="1" applyBorder="1" applyAlignment="1" applyProtection="1">
      <alignment horizontal="center" vertical="center" shrinkToFit="1"/>
    </xf>
    <xf numFmtId="0" fontId="16" fillId="2" borderId="56" xfId="2" applyFont="1" applyFill="1" applyBorder="1" applyAlignment="1" applyProtection="1">
      <alignment horizontal="center" vertical="center" shrinkToFit="1"/>
    </xf>
    <xf numFmtId="0" fontId="16" fillId="2" borderId="57" xfId="2" applyFont="1" applyFill="1" applyBorder="1" applyAlignment="1" applyProtection="1">
      <alignment horizontal="center" vertical="center" shrinkToFit="1"/>
    </xf>
    <xf numFmtId="0" fontId="16" fillId="2" borderId="153" xfId="2" applyFont="1" applyFill="1" applyBorder="1" applyAlignment="1" applyProtection="1">
      <alignment horizontal="center" vertical="center" shrinkToFit="1"/>
    </xf>
    <xf numFmtId="0" fontId="16" fillId="2" borderId="149" xfId="2" applyFont="1" applyFill="1" applyBorder="1" applyAlignment="1" applyProtection="1">
      <alignment horizontal="center" vertical="center" shrinkToFit="1"/>
    </xf>
    <xf numFmtId="177" fontId="33" fillId="2" borderId="6" xfId="2" applyNumberFormat="1" applyFont="1" applyFill="1" applyBorder="1" applyAlignment="1" applyProtection="1">
      <alignment horizontal="left" vertical="center" wrapText="1"/>
    </xf>
    <xf numFmtId="177" fontId="33" fillId="2" borderId="32" xfId="2" applyNumberFormat="1" applyFont="1" applyFill="1" applyBorder="1" applyAlignment="1" applyProtection="1">
      <alignment horizontal="left" vertical="center" wrapText="1"/>
    </xf>
    <xf numFmtId="0" fontId="14" fillId="2" borderId="144" xfId="2" applyFont="1" applyFill="1" applyBorder="1" applyAlignment="1" applyProtection="1">
      <alignment horizontal="center" vertical="center"/>
    </xf>
    <xf numFmtId="0" fontId="14" fillId="2" borderId="27" xfId="2" applyFont="1" applyFill="1" applyBorder="1" applyAlignment="1" applyProtection="1">
      <alignment horizontal="center" vertical="center" wrapText="1"/>
    </xf>
    <xf numFmtId="0" fontId="16" fillId="2" borderId="2" xfId="2" applyFont="1" applyFill="1" applyBorder="1" applyAlignment="1" applyProtection="1">
      <alignment horizontal="center" vertical="center" shrinkToFit="1"/>
    </xf>
    <xf numFmtId="0" fontId="16" fillId="2" borderId="0" xfId="2" applyFont="1" applyFill="1" applyBorder="1" applyAlignment="1" applyProtection="1">
      <alignment horizontal="center" vertical="center" shrinkToFit="1"/>
    </xf>
    <xf numFmtId="0" fontId="16" fillId="2" borderId="22" xfId="2" applyFont="1" applyFill="1" applyBorder="1" applyAlignment="1" applyProtection="1">
      <alignment horizontal="center" vertical="center" shrinkToFit="1"/>
    </xf>
    <xf numFmtId="0" fontId="16" fillId="2" borderId="81" xfId="2" applyFont="1" applyFill="1" applyBorder="1" applyAlignment="1" applyProtection="1">
      <alignment horizontal="center" vertical="center" shrinkToFit="1"/>
    </xf>
    <xf numFmtId="0" fontId="25" fillId="2" borderId="149" xfId="2" applyFont="1" applyFill="1" applyBorder="1" applyAlignment="1" applyProtection="1">
      <alignment horizontal="center" vertical="center" shrinkToFit="1"/>
    </xf>
    <xf numFmtId="177" fontId="25" fillId="2" borderId="6" xfId="2" applyNumberFormat="1" applyFont="1" applyFill="1" applyBorder="1" applyAlignment="1" applyProtection="1">
      <alignment horizontal="center" vertical="center" shrinkToFit="1"/>
    </xf>
    <xf numFmtId="177" fontId="25" fillId="2" borderId="149" xfId="2" applyNumberFormat="1" applyFont="1" applyFill="1" applyBorder="1" applyAlignment="1" applyProtection="1">
      <alignment horizontal="center" vertical="center" shrinkToFit="1"/>
    </xf>
    <xf numFmtId="177" fontId="36" fillId="2" borderId="52" xfId="2" applyNumberFormat="1" applyFont="1" applyFill="1" applyBorder="1" applyAlignment="1" applyProtection="1">
      <alignment horizontal="center" vertical="center" shrinkToFit="1"/>
    </xf>
    <xf numFmtId="177" fontId="36" fillId="2" borderId="2" xfId="2" applyNumberFormat="1" applyFont="1" applyFill="1" applyBorder="1" applyAlignment="1" applyProtection="1">
      <alignment horizontal="center" vertical="center" shrinkToFit="1"/>
    </xf>
    <xf numFmtId="177" fontId="36" fillId="2" borderId="53" xfId="2" applyNumberFormat="1" applyFont="1" applyFill="1" applyBorder="1" applyAlignment="1" applyProtection="1">
      <alignment horizontal="center" vertical="center" shrinkToFit="1"/>
    </xf>
    <xf numFmtId="177" fontId="36" fillId="2" borderId="56" xfId="2" applyNumberFormat="1" applyFont="1" applyFill="1" applyBorder="1" applyAlignment="1" applyProtection="1">
      <alignment horizontal="center" vertical="center" shrinkToFit="1"/>
    </xf>
    <xf numFmtId="177" fontId="36" fillId="2" borderId="0" xfId="2" applyNumberFormat="1" applyFont="1" applyFill="1" applyBorder="1" applyAlignment="1" applyProtection="1">
      <alignment horizontal="center" vertical="center" shrinkToFit="1"/>
    </xf>
    <xf numFmtId="177" fontId="36" fillId="2" borderId="57" xfId="2" applyNumberFormat="1" applyFont="1" applyFill="1" applyBorder="1" applyAlignment="1" applyProtection="1">
      <alignment horizontal="center" vertical="center" shrinkToFit="1"/>
    </xf>
    <xf numFmtId="177" fontId="36" fillId="2" borderId="82" xfId="2" applyNumberFormat="1" applyFont="1" applyFill="1" applyBorder="1" applyAlignment="1" applyProtection="1">
      <alignment horizontal="center" vertical="center" shrinkToFit="1"/>
    </xf>
    <xf numFmtId="177" fontId="36" fillId="2" borderId="22" xfId="2" applyNumberFormat="1" applyFont="1" applyFill="1" applyBorder="1" applyAlignment="1" applyProtection="1">
      <alignment horizontal="center" vertical="center" shrinkToFit="1"/>
    </xf>
    <xf numFmtId="177" fontId="36" fillId="2" borderId="81" xfId="2" applyNumberFormat="1" applyFont="1" applyFill="1" applyBorder="1" applyAlignment="1" applyProtection="1">
      <alignment horizontal="center" vertical="center" shrinkToFit="1"/>
    </xf>
    <xf numFmtId="177" fontId="36" fillId="2" borderId="153" xfId="2" applyNumberFormat="1" applyFont="1" applyFill="1" applyBorder="1" applyAlignment="1" applyProtection="1">
      <alignment horizontal="center" vertical="center" shrinkToFit="1"/>
    </xf>
    <xf numFmtId="177" fontId="36" fillId="2" borderId="6" xfId="2" applyNumberFormat="1" applyFont="1" applyFill="1" applyBorder="1" applyAlignment="1" applyProtection="1">
      <alignment horizontal="center" vertical="center" shrinkToFit="1"/>
    </xf>
    <xf numFmtId="177" fontId="36" fillId="2" borderId="149" xfId="2" applyNumberFormat="1" applyFont="1" applyFill="1" applyBorder="1" applyAlignment="1" applyProtection="1">
      <alignment horizontal="center" vertical="center" shrinkToFit="1"/>
    </xf>
    <xf numFmtId="0" fontId="27" fillId="2" borderId="0" xfId="2" applyFont="1" applyFill="1" applyBorder="1" applyAlignment="1" applyProtection="1">
      <alignment horizontal="left" vertical="center"/>
    </xf>
    <xf numFmtId="0" fontId="14" fillId="2" borderId="137" xfId="2" applyFont="1" applyFill="1" applyBorder="1" applyAlignment="1" applyProtection="1">
      <alignment horizontal="center" vertical="center"/>
    </xf>
    <xf numFmtId="0" fontId="14" fillId="2" borderId="34" xfId="2" applyFont="1" applyFill="1" applyBorder="1" applyAlignment="1" applyProtection="1">
      <alignment horizontal="center" vertical="center" shrinkToFit="1"/>
    </xf>
    <xf numFmtId="177" fontId="25" fillId="2" borderId="138" xfId="2" applyNumberFormat="1" applyFont="1" applyFill="1" applyBorder="1" applyAlignment="1" applyProtection="1">
      <alignment horizontal="center" vertical="center" shrinkToFit="1"/>
    </xf>
    <xf numFmtId="177" fontId="25" fillId="2" borderId="13" xfId="2" applyNumberFormat="1" applyFont="1" applyFill="1" applyBorder="1" applyAlignment="1" applyProtection="1">
      <alignment horizontal="center" vertical="center" shrinkToFit="1"/>
    </xf>
    <xf numFmtId="177" fontId="25" fillId="2" borderId="139" xfId="2" applyNumberFormat="1" applyFont="1" applyFill="1" applyBorder="1" applyAlignment="1" applyProtection="1">
      <alignment horizontal="center" vertical="center" shrinkToFit="1"/>
    </xf>
    <xf numFmtId="0" fontId="14" fillId="2" borderId="138" xfId="2" applyFont="1" applyFill="1" applyBorder="1" applyAlignment="1" applyProtection="1">
      <alignment horizontal="center" vertical="center" wrapText="1"/>
    </xf>
    <xf numFmtId="0" fontId="14" fillId="2" borderId="140" xfId="2" applyFont="1" applyFill="1" applyBorder="1" applyAlignment="1" applyProtection="1">
      <alignment horizontal="center" vertical="center" wrapText="1"/>
    </xf>
    <xf numFmtId="0" fontId="14" fillId="2" borderId="29" xfId="2" applyFont="1" applyFill="1" applyBorder="1" applyAlignment="1" applyProtection="1">
      <alignment horizontal="center" vertical="center" wrapText="1"/>
    </xf>
    <xf numFmtId="0" fontId="16" fillId="2" borderId="114" xfId="2" applyFont="1" applyFill="1" applyBorder="1" applyAlignment="1" applyProtection="1">
      <alignment horizontal="center" vertical="center" shrinkToFit="1"/>
    </xf>
    <xf numFmtId="0" fontId="16" fillId="2" borderId="115" xfId="2" applyFont="1" applyFill="1" applyBorder="1" applyAlignment="1" applyProtection="1">
      <alignment horizontal="center" vertical="center" shrinkToFit="1"/>
    </xf>
    <xf numFmtId="0" fontId="16" fillId="2" borderId="82" xfId="2" applyFont="1" applyFill="1" applyBorder="1" applyAlignment="1" applyProtection="1">
      <alignment horizontal="center" vertical="center" shrinkToFit="1"/>
    </xf>
    <xf numFmtId="177" fontId="33" fillId="2" borderId="10" xfId="2" applyNumberFormat="1" applyFont="1" applyFill="1" applyBorder="1" applyAlignment="1" applyProtection="1">
      <alignment horizontal="left" vertical="center" wrapText="1"/>
    </xf>
    <xf numFmtId="177" fontId="33" fillId="2" borderId="11" xfId="2" applyNumberFormat="1" applyFont="1" applyFill="1" applyBorder="1" applyAlignment="1" applyProtection="1">
      <alignment horizontal="left" vertical="center" wrapText="1"/>
    </xf>
    <xf numFmtId="177" fontId="36" fillId="2" borderId="114" xfId="2" applyNumberFormat="1" applyFont="1" applyFill="1" applyBorder="1" applyAlignment="1" applyProtection="1">
      <alignment horizontal="center" vertical="center" shrinkToFit="1"/>
    </xf>
    <xf numFmtId="177" fontId="36" fillId="2" borderId="10" xfId="2" applyNumberFormat="1" applyFont="1" applyFill="1" applyBorder="1" applyAlignment="1" applyProtection="1">
      <alignment horizontal="center" vertical="center" shrinkToFit="1"/>
    </xf>
    <xf numFmtId="177" fontId="36" fillId="2" borderId="115" xfId="2" applyNumberFormat="1" applyFont="1" applyFill="1" applyBorder="1" applyAlignment="1" applyProtection="1">
      <alignment horizontal="center" vertical="center" shrinkToFit="1"/>
    </xf>
    <xf numFmtId="0" fontId="25" fillId="2" borderId="127" xfId="2" applyFont="1" applyFill="1" applyBorder="1" applyAlignment="1" applyProtection="1">
      <alignment horizontal="center" vertical="center" shrinkToFit="1"/>
    </xf>
    <xf numFmtId="0" fontId="25" fillId="2" borderId="116" xfId="2" applyFont="1" applyFill="1" applyBorder="1" applyAlignment="1" applyProtection="1">
      <alignment horizontal="center" vertical="center" shrinkToFit="1"/>
    </xf>
    <xf numFmtId="0" fontId="25" fillId="2" borderId="123" xfId="2" applyFont="1" applyFill="1" applyBorder="1" applyAlignment="1" applyProtection="1">
      <alignment horizontal="center" vertical="center" shrinkToFit="1"/>
    </xf>
    <xf numFmtId="0" fontId="14" fillId="2" borderId="128" xfId="2" applyFont="1" applyFill="1" applyBorder="1" applyAlignment="1" applyProtection="1">
      <alignment horizontal="center" vertical="center" shrinkToFit="1"/>
    </xf>
    <xf numFmtId="0" fontId="14" fillId="2" borderId="129" xfId="2" applyFont="1" applyFill="1" applyBorder="1" applyAlignment="1" applyProtection="1">
      <alignment horizontal="center" vertical="center" shrinkToFit="1"/>
    </xf>
    <xf numFmtId="0" fontId="14" fillId="2" borderId="117" xfId="2" applyFont="1" applyFill="1" applyBorder="1" applyAlignment="1" applyProtection="1">
      <alignment horizontal="center" vertical="center" shrinkToFit="1"/>
    </xf>
    <xf numFmtId="0" fontId="14" fillId="2" borderId="118" xfId="2" applyFont="1" applyFill="1" applyBorder="1" applyAlignment="1" applyProtection="1">
      <alignment horizontal="center" vertical="center" shrinkToFit="1"/>
    </xf>
    <xf numFmtId="49" fontId="25" fillId="2" borderId="72" xfId="2" applyNumberFormat="1" applyFont="1" applyFill="1" applyBorder="1" applyAlignment="1" applyProtection="1">
      <alignment horizontal="center" vertical="center" shrinkToFit="1"/>
    </xf>
    <xf numFmtId="49" fontId="25" fillId="2" borderId="64" xfId="2" applyNumberFormat="1" applyFont="1" applyFill="1" applyBorder="1" applyAlignment="1" applyProtection="1">
      <alignment horizontal="center" vertical="center" shrinkToFit="1"/>
    </xf>
    <xf numFmtId="0" fontId="14" fillId="2" borderId="72" xfId="2" applyFont="1" applyFill="1" applyBorder="1" applyAlignment="1" applyProtection="1">
      <alignment horizontal="center" vertical="center" textRotation="255" shrinkToFit="1"/>
    </xf>
    <xf numFmtId="0" fontId="14" fillId="2" borderId="64" xfId="2" applyFont="1" applyFill="1" applyBorder="1" applyAlignment="1" applyProtection="1">
      <alignment horizontal="center" vertical="center" textRotation="255" shrinkToFit="1"/>
    </xf>
    <xf numFmtId="49" fontId="14" fillId="2" borderId="72" xfId="2" applyNumberFormat="1" applyFont="1" applyFill="1" applyBorder="1" applyAlignment="1" applyProtection="1">
      <alignment horizontal="center" vertical="center" wrapText="1"/>
    </xf>
    <xf numFmtId="49" fontId="14" fillId="2" borderId="64" xfId="2" applyNumberFormat="1" applyFont="1" applyFill="1" applyBorder="1" applyAlignment="1" applyProtection="1">
      <alignment horizontal="center" vertical="center" wrapText="1"/>
    </xf>
    <xf numFmtId="0" fontId="35" fillId="2" borderId="72" xfId="2" applyFont="1" applyFill="1" applyBorder="1" applyAlignment="1" applyProtection="1">
      <alignment horizontal="center" vertical="center" textRotation="255" shrinkToFit="1"/>
    </xf>
    <xf numFmtId="0" fontId="35" fillId="2" borderId="64" xfId="2" applyFont="1" applyFill="1" applyBorder="1" applyAlignment="1" applyProtection="1">
      <alignment horizontal="center" vertical="center" textRotation="255" shrinkToFit="1"/>
    </xf>
    <xf numFmtId="0" fontId="16" fillId="2" borderId="72" xfId="2" applyFont="1" applyFill="1" applyBorder="1" applyAlignment="1" applyProtection="1">
      <alignment horizontal="center" vertical="center" wrapText="1" shrinkToFit="1"/>
    </xf>
    <xf numFmtId="0" fontId="16" fillId="2" borderId="64" xfId="2" applyFont="1" applyFill="1" applyBorder="1" applyAlignment="1" applyProtection="1">
      <alignment horizontal="center" vertical="center" wrapText="1" shrinkToFit="1"/>
    </xf>
    <xf numFmtId="0" fontId="25" fillId="2" borderId="117" xfId="2" applyFont="1" applyFill="1" applyBorder="1" applyAlignment="1" applyProtection="1">
      <alignment horizontal="center" vertical="center" shrinkToFit="1"/>
    </xf>
    <xf numFmtId="0" fontId="25" fillId="2" borderId="118" xfId="2" applyFont="1" applyFill="1" applyBorder="1" applyAlignment="1" applyProtection="1">
      <alignment horizontal="center" vertical="center" shrinkToFit="1"/>
    </xf>
    <xf numFmtId="49" fontId="16" fillId="2" borderId="64" xfId="2" applyNumberFormat="1" applyFont="1" applyFill="1" applyBorder="1" applyAlignment="1" applyProtection="1">
      <alignment horizontal="center" vertical="center" shrinkToFit="1"/>
    </xf>
    <xf numFmtId="0" fontId="21" fillId="2" borderId="74" xfId="2" applyFont="1" applyFill="1" applyBorder="1" applyAlignment="1" applyProtection="1">
      <alignment horizontal="center" vertical="center" shrinkToFit="1"/>
    </xf>
    <xf numFmtId="0" fontId="21" fillId="2" borderId="64" xfId="2" applyFont="1" applyFill="1" applyBorder="1" applyAlignment="1" applyProtection="1">
      <alignment horizontal="center" vertical="center" shrinkToFit="1"/>
    </xf>
    <xf numFmtId="0" fontId="21" fillId="2" borderId="98" xfId="2" applyFont="1" applyFill="1" applyBorder="1" applyAlignment="1" applyProtection="1">
      <alignment horizontal="center" vertical="center" shrinkToFit="1"/>
    </xf>
    <xf numFmtId="0" fontId="21" fillId="2" borderId="70" xfId="2" applyFont="1" applyFill="1" applyBorder="1" applyAlignment="1" applyProtection="1">
      <alignment horizontal="center" vertical="center" shrinkToFit="1"/>
    </xf>
    <xf numFmtId="0" fontId="21" fillId="2" borderId="77" xfId="2" applyFont="1" applyFill="1" applyBorder="1" applyAlignment="1" applyProtection="1">
      <alignment horizontal="center" vertical="center" shrinkToFit="1"/>
    </xf>
    <xf numFmtId="0" fontId="21" fillId="2" borderId="83" xfId="2" applyFont="1" applyFill="1" applyBorder="1" applyAlignment="1" applyProtection="1">
      <alignment horizontal="center" vertical="center" shrinkToFit="1"/>
    </xf>
    <xf numFmtId="0" fontId="14" fillId="2" borderId="130" xfId="2" applyFont="1" applyFill="1" applyBorder="1" applyAlignment="1" applyProtection="1">
      <alignment horizontal="center" vertical="center" shrinkToFit="1"/>
    </xf>
    <xf numFmtId="0" fontId="14" fillId="2" borderId="131" xfId="2" applyFont="1" applyFill="1" applyBorder="1" applyAlignment="1" applyProtection="1">
      <alignment horizontal="center" vertical="center" shrinkToFit="1"/>
    </xf>
    <xf numFmtId="0" fontId="21" fillId="2" borderId="80" xfId="2" applyFont="1" applyFill="1" applyBorder="1" applyAlignment="1" applyProtection="1">
      <alignment horizontal="center" vertical="center" shrinkToFit="1"/>
    </xf>
    <xf numFmtId="0" fontId="21" fillId="2" borderId="119" xfId="2" applyFont="1" applyFill="1" applyBorder="1" applyAlignment="1" applyProtection="1">
      <alignment horizontal="center" vertical="center" shrinkToFit="1"/>
    </xf>
    <xf numFmtId="0" fontId="21" fillId="2" borderId="125" xfId="2" applyFont="1" applyFill="1" applyBorder="1" applyAlignment="1" applyProtection="1">
      <alignment horizontal="center" vertical="center" shrinkToFit="1"/>
    </xf>
    <xf numFmtId="176" fontId="33" fillId="2" borderId="56" xfId="5" applyNumberFormat="1" applyFont="1" applyFill="1" applyBorder="1" applyAlignment="1" applyProtection="1">
      <alignment horizontal="right" vertical="center"/>
    </xf>
    <xf numFmtId="176" fontId="33" fillId="2" borderId="0" xfId="5" applyNumberFormat="1" applyFont="1" applyFill="1" applyBorder="1" applyAlignment="1" applyProtection="1">
      <alignment horizontal="right" vertical="center"/>
    </xf>
    <xf numFmtId="176" fontId="33" fillId="2" borderId="2" xfId="5" applyNumberFormat="1" applyFont="1" applyFill="1" applyBorder="1" applyAlignment="1" applyProtection="1">
      <alignment horizontal="right" vertical="center"/>
    </xf>
    <xf numFmtId="176" fontId="33" fillId="2" borderId="24" xfId="5" applyNumberFormat="1" applyFont="1" applyFill="1" applyBorder="1" applyAlignment="1" applyProtection="1">
      <alignment horizontal="right" vertical="center"/>
    </xf>
    <xf numFmtId="176" fontId="33" fillId="2" borderId="17" xfId="5" applyNumberFormat="1" applyFont="1" applyFill="1" applyBorder="1" applyAlignment="1" applyProtection="1">
      <alignment horizontal="right" vertical="center"/>
    </xf>
    <xf numFmtId="176" fontId="33" fillId="2" borderId="59" xfId="5" applyNumberFormat="1" applyFont="1" applyFill="1" applyBorder="1" applyAlignment="1" applyProtection="1">
      <alignment horizontal="right" vertical="center"/>
    </xf>
    <xf numFmtId="176" fontId="33" fillId="2" borderId="60" xfId="5" applyNumberFormat="1" applyFont="1" applyFill="1" applyBorder="1" applyAlignment="1" applyProtection="1">
      <alignment horizontal="right" vertical="center"/>
    </xf>
    <xf numFmtId="176" fontId="33" fillId="2" borderId="62" xfId="5" applyNumberFormat="1" applyFont="1" applyFill="1" applyBorder="1" applyAlignment="1" applyProtection="1">
      <alignment horizontal="right" vertical="center"/>
    </xf>
    <xf numFmtId="0" fontId="16" fillId="2" borderId="1" xfId="2" applyFont="1" applyFill="1" applyBorder="1" applyAlignment="1" applyProtection="1">
      <alignment horizontal="center" vertical="center"/>
    </xf>
    <xf numFmtId="0" fontId="16" fillId="2" borderId="2" xfId="2" applyFont="1" applyFill="1" applyBorder="1" applyAlignment="1" applyProtection="1">
      <alignment horizontal="center" vertical="center"/>
    </xf>
    <xf numFmtId="0" fontId="16" fillId="2" borderId="24" xfId="2" applyFont="1" applyFill="1" applyBorder="1" applyAlignment="1" applyProtection="1">
      <alignment horizontal="center" vertical="center"/>
    </xf>
    <xf numFmtId="0" fontId="16" fillId="2" borderId="4" xfId="2" applyFont="1" applyFill="1" applyBorder="1" applyAlignment="1" applyProtection="1">
      <alignment horizontal="center" vertical="center"/>
    </xf>
    <xf numFmtId="0" fontId="16" fillId="2" borderId="17" xfId="2" applyFont="1" applyFill="1" applyBorder="1" applyAlignment="1" applyProtection="1">
      <alignment horizontal="center" vertical="center"/>
    </xf>
    <xf numFmtId="0" fontId="16" fillId="2" borderId="21" xfId="2" applyFont="1" applyFill="1" applyBorder="1" applyAlignment="1" applyProtection="1">
      <alignment horizontal="center" vertical="center"/>
    </xf>
    <xf numFmtId="0" fontId="16" fillId="2" borderId="22" xfId="2" applyFont="1" applyFill="1" applyBorder="1" applyAlignment="1" applyProtection="1">
      <alignment horizontal="center" vertical="center"/>
    </xf>
    <xf numFmtId="0" fontId="16" fillId="2" borderId="26" xfId="2" applyFont="1" applyFill="1" applyBorder="1" applyAlignment="1" applyProtection="1">
      <alignment horizontal="center" vertical="center"/>
    </xf>
    <xf numFmtId="0" fontId="21" fillId="2" borderId="2" xfId="2" applyFont="1" applyFill="1" applyBorder="1" applyAlignment="1" applyProtection="1">
      <alignment horizontal="center" vertical="center" shrinkToFit="1"/>
    </xf>
    <xf numFmtId="0" fontId="21" fillId="2" borderId="0" xfId="2" applyFont="1" applyFill="1" applyBorder="1" applyAlignment="1" applyProtection="1">
      <alignment horizontal="center" vertical="center" shrinkToFit="1"/>
    </xf>
    <xf numFmtId="0" fontId="21" fillId="2" borderId="22" xfId="2" applyFont="1" applyFill="1" applyBorder="1" applyAlignment="1" applyProtection="1">
      <alignment horizontal="center" vertical="center" shrinkToFit="1"/>
    </xf>
    <xf numFmtId="0" fontId="14" fillId="2" borderId="2" xfId="2" applyFont="1" applyFill="1" applyBorder="1" applyAlignment="1" applyProtection="1">
      <alignment horizontal="center" vertical="center"/>
    </xf>
    <xf numFmtId="0" fontId="14" fillId="2" borderId="22" xfId="2" applyFont="1" applyFill="1" applyBorder="1" applyAlignment="1" applyProtection="1">
      <alignment horizontal="center" vertical="center"/>
    </xf>
    <xf numFmtId="0" fontId="14" fillId="2" borderId="24" xfId="2" applyFont="1" applyFill="1" applyBorder="1" applyAlignment="1" applyProtection="1">
      <alignment horizontal="center" vertical="center"/>
    </xf>
    <xf numFmtId="0" fontId="14" fillId="2" borderId="17" xfId="2" applyFont="1" applyFill="1" applyBorder="1" applyAlignment="1" applyProtection="1">
      <alignment horizontal="center" vertical="center"/>
    </xf>
    <xf numFmtId="0" fontId="14" fillId="2" borderId="26" xfId="2" applyFont="1" applyFill="1" applyBorder="1" applyAlignment="1" applyProtection="1">
      <alignment horizontal="center" vertical="center"/>
    </xf>
    <xf numFmtId="0" fontId="14" fillId="2" borderId="63" xfId="2" applyFont="1" applyFill="1" applyBorder="1" applyAlignment="1" applyProtection="1">
      <alignment horizontal="center" vertical="center" shrinkToFit="1"/>
    </xf>
    <xf numFmtId="0" fontId="14" fillId="2" borderId="136" xfId="2" applyFont="1" applyFill="1" applyBorder="1" applyAlignment="1" applyProtection="1">
      <alignment horizontal="center" vertical="center" shrinkToFit="1"/>
    </xf>
    <xf numFmtId="0" fontId="14" fillId="2" borderId="89" xfId="2" applyFont="1" applyFill="1" applyBorder="1" applyAlignment="1" applyProtection="1">
      <alignment horizontal="center" vertical="center" shrinkToFit="1"/>
    </xf>
    <xf numFmtId="0" fontId="14" fillId="2" borderId="74" xfId="2" applyFont="1" applyFill="1" applyBorder="1" applyAlignment="1" applyProtection="1">
      <alignment horizontal="center" vertical="center" shrinkToFit="1"/>
    </xf>
    <xf numFmtId="0" fontId="14" fillId="2" borderId="64" xfId="2" applyFont="1" applyFill="1" applyBorder="1" applyAlignment="1" applyProtection="1">
      <alignment horizontal="center" vertical="center" shrinkToFit="1"/>
    </xf>
    <xf numFmtId="0" fontId="14" fillId="2" borderId="98" xfId="2" applyFont="1" applyFill="1" applyBorder="1" applyAlignment="1" applyProtection="1">
      <alignment horizontal="center" vertical="center" shrinkToFit="1"/>
    </xf>
    <xf numFmtId="0" fontId="14" fillId="2" borderId="70" xfId="2" applyFont="1" applyFill="1" applyBorder="1" applyAlignment="1" applyProtection="1">
      <alignment horizontal="center" vertical="center" shrinkToFit="1"/>
    </xf>
    <xf numFmtId="0" fontId="14" fillId="2" borderId="80" xfId="2" applyFont="1" applyFill="1" applyBorder="1" applyAlignment="1" applyProtection="1">
      <alignment horizontal="center" vertical="center" shrinkToFit="1"/>
    </xf>
    <xf numFmtId="0" fontId="16" fillId="2" borderId="64" xfId="2" applyFont="1" applyFill="1" applyBorder="1" applyAlignment="1" applyProtection="1">
      <alignment horizontal="center" vertical="center" shrinkToFit="1"/>
    </xf>
    <xf numFmtId="0" fontId="16" fillId="2" borderId="70" xfId="2" applyFont="1" applyFill="1" applyBorder="1" applyAlignment="1" applyProtection="1">
      <alignment horizontal="center" vertical="center" shrinkToFit="1"/>
    </xf>
    <xf numFmtId="0" fontId="14" fillId="2" borderId="120" xfId="2" applyFont="1" applyFill="1" applyBorder="1" applyAlignment="1" applyProtection="1">
      <alignment horizontal="center" vertical="center"/>
    </xf>
    <xf numFmtId="0" fontId="14" fillId="2" borderId="121" xfId="2" applyFont="1" applyFill="1" applyBorder="1" applyAlignment="1" applyProtection="1">
      <alignment horizontal="center" vertical="center"/>
    </xf>
    <xf numFmtId="0" fontId="14" fillId="2" borderId="122" xfId="2" applyFont="1" applyFill="1" applyBorder="1" applyAlignment="1" applyProtection="1">
      <alignment horizontal="center" vertical="center"/>
    </xf>
    <xf numFmtId="0" fontId="14" fillId="2" borderId="126" xfId="2" applyFont="1" applyFill="1" applyBorder="1" applyAlignment="1" applyProtection="1">
      <alignment horizontal="center" vertical="center"/>
    </xf>
    <xf numFmtId="0" fontId="14" fillId="2" borderId="46" xfId="2" applyFont="1" applyFill="1" applyBorder="1" applyAlignment="1" applyProtection="1">
      <alignment horizontal="center" vertical="center"/>
    </xf>
    <xf numFmtId="0" fontId="14" fillId="2" borderId="47" xfId="2" applyFont="1" applyFill="1" applyBorder="1" applyAlignment="1" applyProtection="1">
      <alignment horizontal="center" vertical="center"/>
    </xf>
    <xf numFmtId="0" fontId="16" fillId="2" borderId="30" xfId="2" applyFont="1" applyFill="1" applyBorder="1" applyAlignment="1" applyProtection="1">
      <alignment horizontal="left" vertical="center"/>
    </xf>
    <xf numFmtId="0" fontId="16" fillId="2" borderId="2" xfId="2" applyFont="1" applyFill="1" applyBorder="1" applyAlignment="1" applyProtection="1">
      <alignment horizontal="left" vertical="center"/>
    </xf>
    <xf numFmtId="0" fontId="16" fillId="2" borderId="24" xfId="2" applyFont="1" applyFill="1" applyBorder="1" applyAlignment="1" applyProtection="1">
      <alignment horizontal="left" vertical="center"/>
    </xf>
    <xf numFmtId="0" fontId="16" fillId="2" borderId="16" xfId="2" applyFont="1" applyFill="1" applyBorder="1" applyAlignment="1" applyProtection="1">
      <alignment horizontal="left" vertical="center"/>
    </xf>
    <xf numFmtId="0" fontId="16" fillId="2" borderId="0" xfId="2" applyFont="1" applyFill="1" applyBorder="1" applyAlignment="1" applyProtection="1">
      <alignment horizontal="left" vertical="center"/>
    </xf>
    <xf numFmtId="0" fontId="16" fillId="2" borderId="17" xfId="2" applyFont="1" applyFill="1" applyBorder="1" applyAlignment="1" applyProtection="1">
      <alignment horizontal="left" vertical="center"/>
    </xf>
    <xf numFmtId="0" fontId="16" fillId="2" borderId="31" xfId="2" applyFont="1" applyFill="1" applyBorder="1" applyAlignment="1" applyProtection="1">
      <alignment horizontal="left" vertical="center"/>
    </xf>
    <xf numFmtId="0" fontId="16" fillId="2" borderId="6" xfId="2" applyFont="1" applyFill="1" applyBorder="1" applyAlignment="1" applyProtection="1">
      <alignment horizontal="left" vertical="center"/>
    </xf>
    <xf numFmtId="0" fontId="16" fillId="2" borderId="32" xfId="2" applyFont="1" applyFill="1" applyBorder="1" applyAlignment="1" applyProtection="1">
      <alignment horizontal="left" vertical="center"/>
    </xf>
    <xf numFmtId="0" fontId="16" fillId="2" borderId="30" xfId="2" applyFont="1" applyFill="1" applyBorder="1" applyAlignment="1" applyProtection="1">
      <alignment horizontal="left" vertical="center" shrinkToFit="1"/>
    </xf>
    <xf numFmtId="0" fontId="16" fillId="2" borderId="2" xfId="2" applyFont="1" applyFill="1" applyBorder="1" applyAlignment="1" applyProtection="1">
      <alignment horizontal="left" vertical="center" shrinkToFit="1"/>
    </xf>
    <xf numFmtId="0" fontId="16" fillId="2" borderId="3" xfId="2" applyFont="1" applyFill="1" applyBorder="1" applyAlignment="1" applyProtection="1">
      <alignment horizontal="left" vertical="center" shrinkToFit="1"/>
    </xf>
    <xf numFmtId="0" fontId="16" fillId="2" borderId="16" xfId="2" applyFont="1" applyFill="1" applyBorder="1" applyAlignment="1" applyProtection="1">
      <alignment horizontal="left" vertical="center" shrinkToFit="1"/>
    </xf>
    <xf numFmtId="0" fontId="16" fillId="2" borderId="0" xfId="2" applyFont="1" applyFill="1" applyBorder="1" applyAlignment="1" applyProtection="1">
      <alignment horizontal="left" vertical="center" shrinkToFit="1"/>
    </xf>
    <xf numFmtId="0" fontId="16" fillId="2" borderId="5" xfId="2" applyFont="1" applyFill="1" applyBorder="1" applyAlignment="1" applyProtection="1">
      <alignment horizontal="left" vertical="center" shrinkToFit="1"/>
    </xf>
    <xf numFmtId="0" fontId="16" fillId="2" borderId="31" xfId="2" applyFont="1" applyFill="1" applyBorder="1" applyAlignment="1" applyProtection="1">
      <alignment horizontal="left" vertical="center" shrinkToFit="1"/>
    </xf>
    <xf numFmtId="0" fontId="16" fillId="2" borderId="6" xfId="2" applyFont="1" applyFill="1" applyBorder="1" applyAlignment="1" applyProtection="1">
      <alignment horizontal="left" vertical="center" shrinkToFit="1"/>
    </xf>
    <xf numFmtId="0" fontId="16" fillId="2" borderId="8" xfId="2" applyFont="1" applyFill="1" applyBorder="1" applyAlignment="1" applyProtection="1">
      <alignment horizontal="left" vertical="center" shrinkToFit="1"/>
    </xf>
    <xf numFmtId="0" fontId="16" fillId="2" borderId="3" xfId="2" applyFont="1" applyFill="1" applyBorder="1" applyAlignment="1" applyProtection="1">
      <alignment horizontal="center" vertical="center" shrinkToFit="1"/>
    </xf>
    <xf numFmtId="0" fontId="16" fillId="2" borderId="5" xfId="2" applyFont="1" applyFill="1" applyBorder="1" applyAlignment="1" applyProtection="1">
      <alignment horizontal="center" vertical="center" shrinkToFit="1"/>
    </xf>
    <xf numFmtId="0" fontId="16" fillId="2" borderId="6" xfId="2" applyFont="1" applyFill="1" applyBorder="1" applyAlignment="1" applyProtection="1">
      <alignment horizontal="center" vertical="center" shrinkToFit="1"/>
    </xf>
    <xf numFmtId="0" fontId="16" fillId="2" borderId="8" xfId="2" applyFont="1" applyFill="1" applyBorder="1" applyAlignment="1" applyProtection="1">
      <alignment horizontal="center" vertical="center" shrinkToFit="1"/>
    </xf>
    <xf numFmtId="0" fontId="16" fillId="2" borderId="1" xfId="2" applyFont="1" applyFill="1" applyBorder="1" applyAlignment="1" applyProtection="1">
      <alignment horizontal="center" vertical="center" shrinkToFit="1"/>
    </xf>
    <xf numFmtId="0" fontId="16" fillId="2" borderId="4" xfId="2" applyFont="1" applyFill="1" applyBorder="1" applyAlignment="1" applyProtection="1">
      <alignment horizontal="center" vertical="center" shrinkToFit="1"/>
    </xf>
    <xf numFmtId="0" fontId="16" fillId="2" borderId="7" xfId="2" applyFont="1" applyFill="1" applyBorder="1" applyAlignment="1" applyProtection="1">
      <alignment horizontal="center" vertical="center" shrinkToFit="1"/>
    </xf>
    <xf numFmtId="176" fontId="16" fillId="2" borderId="1" xfId="2" applyNumberFormat="1" applyFont="1" applyFill="1" applyBorder="1" applyAlignment="1" applyProtection="1">
      <alignment horizontal="center" vertical="center" shrinkToFit="1"/>
    </xf>
    <xf numFmtId="176" fontId="16" fillId="2" borderId="2" xfId="2" applyNumberFormat="1" applyFont="1" applyFill="1" applyBorder="1" applyAlignment="1" applyProtection="1">
      <alignment horizontal="center" vertical="center" shrinkToFit="1"/>
    </xf>
    <xf numFmtId="176" fontId="16" fillId="2" borderId="24" xfId="2" applyNumberFormat="1" applyFont="1" applyFill="1" applyBorder="1" applyAlignment="1" applyProtection="1">
      <alignment horizontal="center" vertical="center" shrinkToFit="1"/>
    </xf>
    <xf numFmtId="176" fontId="16" fillId="2" borderId="4" xfId="2" applyNumberFormat="1" applyFont="1" applyFill="1" applyBorder="1" applyAlignment="1" applyProtection="1">
      <alignment horizontal="center" vertical="center" shrinkToFit="1"/>
    </xf>
    <xf numFmtId="176" fontId="16" fillId="2" borderId="0" xfId="2" applyNumberFormat="1" applyFont="1" applyFill="1" applyBorder="1" applyAlignment="1" applyProtection="1">
      <alignment horizontal="center" vertical="center" shrinkToFit="1"/>
    </xf>
    <xf numFmtId="176" fontId="16" fillId="2" borderId="17" xfId="2" applyNumberFormat="1" applyFont="1" applyFill="1" applyBorder="1" applyAlignment="1" applyProtection="1">
      <alignment horizontal="center" vertical="center" shrinkToFit="1"/>
    </xf>
    <xf numFmtId="176" fontId="16" fillId="2" borderId="7" xfId="2" applyNumberFormat="1" applyFont="1" applyFill="1" applyBorder="1" applyAlignment="1" applyProtection="1">
      <alignment horizontal="center" vertical="center" shrinkToFit="1"/>
    </xf>
    <xf numFmtId="176" fontId="16" fillId="2" borderId="6" xfId="2" applyNumberFormat="1" applyFont="1" applyFill="1" applyBorder="1" applyAlignment="1" applyProtection="1">
      <alignment horizontal="center" vertical="center" shrinkToFit="1"/>
    </xf>
    <xf numFmtId="176" fontId="16" fillId="2" borderId="32" xfId="2" applyNumberFormat="1" applyFont="1" applyFill="1" applyBorder="1" applyAlignment="1" applyProtection="1">
      <alignment horizontal="center" vertical="center" shrinkToFit="1"/>
    </xf>
    <xf numFmtId="0" fontId="21" fillId="2" borderId="63" xfId="2" applyFont="1" applyFill="1" applyBorder="1" applyAlignment="1" applyProtection="1">
      <alignment horizontal="center" vertical="center" shrinkToFit="1"/>
    </xf>
    <xf numFmtId="0" fontId="21" fillId="2" borderId="76" xfId="2" applyFont="1" applyFill="1" applyBorder="1" applyAlignment="1" applyProtection="1">
      <alignment horizontal="center" vertical="center" shrinkToFit="1"/>
    </xf>
    <xf numFmtId="0" fontId="25" fillId="2" borderId="133" xfId="2" applyFont="1" applyFill="1" applyBorder="1" applyAlignment="1" applyProtection="1">
      <alignment horizontal="center" vertical="center" shrinkToFit="1"/>
    </xf>
    <xf numFmtId="0" fontId="25" fillId="2" borderId="135" xfId="2" applyFont="1" applyFill="1" applyBorder="1" applyAlignment="1" applyProtection="1">
      <alignment horizontal="center" vertical="center" shrinkToFit="1"/>
    </xf>
    <xf numFmtId="0" fontId="14" fillId="2" borderId="60" xfId="2" applyFont="1" applyFill="1" applyBorder="1" applyAlignment="1" applyProtection="1">
      <alignment horizontal="center" vertical="center" shrinkToFit="1"/>
    </xf>
    <xf numFmtId="49" fontId="25" fillId="2" borderId="58" xfId="2" applyNumberFormat="1" applyFont="1" applyFill="1" applyBorder="1" applyAlignment="1" applyProtection="1">
      <alignment horizontal="center" vertical="center" shrinkToFit="1"/>
    </xf>
    <xf numFmtId="0" fontId="14" fillId="2" borderId="58" xfId="2" applyFont="1" applyFill="1" applyBorder="1" applyAlignment="1" applyProtection="1">
      <alignment horizontal="center" vertical="center" textRotation="255" shrinkToFit="1"/>
    </xf>
    <xf numFmtId="49" fontId="14" fillId="2" borderId="58" xfId="2" applyNumberFormat="1" applyFont="1" applyFill="1" applyBorder="1" applyAlignment="1" applyProtection="1">
      <alignment horizontal="center" vertical="center" wrapText="1"/>
    </xf>
    <xf numFmtId="0" fontId="35" fillId="2" borderId="58" xfId="2" applyFont="1" applyFill="1" applyBorder="1" applyAlignment="1" applyProtection="1">
      <alignment horizontal="center" vertical="center" textRotation="255" shrinkToFit="1"/>
    </xf>
    <xf numFmtId="0" fontId="28" fillId="2" borderId="52" xfId="2" applyFont="1" applyFill="1" applyBorder="1" applyAlignment="1" applyProtection="1">
      <alignment horizontal="center" vertical="center"/>
    </xf>
    <xf numFmtId="0" fontId="28" fillId="2" borderId="2" xfId="2" applyFont="1" applyFill="1" applyBorder="1" applyAlignment="1" applyProtection="1">
      <alignment horizontal="center" vertical="center"/>
    </xf>
    <xf numFmtId="0" fontId="28" fillId="2" borderId="53" xfId="2" applyFont="1" applyFill="1" applyBorder="1" applyAlignment="1" applyProtection="1">
      <alignment horizontal="center" vertical="center"/>
    </xf>
    <xf numFmtId="0" fontId="28" fillId="2" borderId="56" xfId="2" applyFont="1" applyFill="1" applyBorder="1" applyAlignment="1" applyProtection="1">
      <alignment horizontal="center" vertical="center"/>
    </xf>
    <xf numFmtId="0" fontId="28" fillId="2" borderId="0" xfId="2" applyFont="1" applyFill="1" applyBorder="1" applyAlignment="1" applyProtection="1">
      <alignment horizontal="center" vertical="center"/>
    </xf>
    <xf numFmtId="0" fontId="28" fillId="2" borderId="57" xfId="2" applyFont="1" applyFill="1" applyBorder="1" applyAlignment="1" applyProtection="1">
      <alignment horizontal="center" vertical="center"/>
    </xf>
    <xf numFmtId="0" fontId="28" fillId="2" borderId="59" xfId="2" applyFont="1" applyFill="1" applyBorder="1" applyAlignment="1" applyProtection="1">
      <alignment horizontal="center" vertical="center"/>
    </xf>
    <xf numFmtId="0" fontId="28" fillId="2" borderId="60" xfId="2" applyFont="1" applyFill="1" applyBorder="1" applyAlignment="1" applyProtection="1">
      <alignment horizontal="center" vertical="center"/>
    </xf>
    <xf numFmtId="0" fontId="28" fillId="2" borderId="61" xfId="2" applyFont="1" applyFill="1" applyBorder="1" applyAlignment="1" applyProtection="1">
      <alignment horizontal="center" vertical="center"/>
    </xf>
    <xf numFmtId="0" fontId="35" fillId="2" borderId="58" xfId="2" applyFont="1" applyFill="1" applyBorder="1" applyAlignment="1" applyProtection="1">
      <alignment horizontal="left" vertical="center" wrapText="1" shrinkToFit="1"/>
    </xf>
    <xf numFmtId="0" fontId="35" fillId="2" borderId="64" xfId="2" applyFont="1" applyFill="1" applyBorder="1" applyAlignment="1" applyProtection="1">
      <alignment horizontal="left" vertical="center" wrapText="1" shrinkToFit="1"/>
    </xf>
    <xf numFmtId="0" fontId="21" fillId="2" borderId="65" xfId="2" applyFont="1" applyFill="1" applyBorder="1" applyAlignment="1" applyProtection="1">
      <alignment horizontal="center" vertical="center" shrinkToFit="1"/>
    </xf>
    <xf numFmtId="0" fontId="21" fillId="2" borderId="124" xfId="2" applyFont="1" applyFill="1" applyBorder="1" applyAlignment="1" applyProtection="1">
      <alignment horizontal="center" vertical="center" shrinkToFit="1"/>
    </xf>
    <xf numFmtId="0" fontId="14" fillId="2" borderId="79" xfId="2" applyFont="1" applyFill="1" applyBorder="1" applyAlignment="1" applyProtection="1">
      <alignment horizontal="center" vertical="center" shrinkToFit="1"/>
    </xf>
    <xf numFmtId="0" fontId="14" fillId="2" borderId="66" xfId="2" applyFont="1" applyFill="1" applyBorder="1" applyAlignment="1" applyProtection="1">
      <alignment horizontal="center" vertical="center" shrinkToFit="1"/>
    </xf>
    <xf numFmtId="0" fontId="16" fillId="2" borderId="92" xfId="2" applyFont="1" applyFill="1" applyBorder="1" applyAlignment="1" applyProtection="1">
      <alignment horizontal="center" vertical="center" wrapText="1" shrinkToFit="1"/>
    </xf>
    <xf numFmtId="0" fontId="28" fillId="2" borderId="114" xfId="2" applyFont="1" applyFill="1" applyBorder="1" applyAlignment="1" applyProtection="1">
      <alignment horizontal="center" vertical="center"/>
    </xf>
    <xf numFmtId="0" fontId="28" fillId="2" borderId="10" xfId="2" applyFont="1" applyFill="1" applyBorder="1" applyAlignment="1" applyProtection="1">
      <alignment horizontal="center" vertical="center"/>
    </xf>
    <xf numFmtId="0" fontId="28" fillId="2" borderId="115" xfId="2" applyFont="1" applyFill="1" applyBorder="1" applyAlignment="1" applyProtection="1">
      <alignment horizontal="center" vertical="center"/>
    </xf>
    <xf numFmtId="0" fontId="35" fillId="2" borderId="92" xfId="2" applyFont="1" applyFill="1" applyBorder="1" applyAlignment="1" applyProtection="1">
      <alignment horizontal="left" vertical="center" wrapText="1" shrinkToFit="1"/>
    </xf>
    <xf numFmtId="176" fontId="33" fillId="2" borderId="114" xfId="5" applyNumberFormat="1" applyFont="1" applyFill="1" applyBorder="1" applyAlignment="1" applyProtection="1">
      <alignment horizontal="right" vertical="center"/>
    </xf>
    <xf numFmtId="176" fontId="33" fillId="2" borderId="10" xfId="5" applyNumberFormat="1" applyFont="1" applyFill="1" applyBorder="1" applyAlignment="1" applyProtection="1">
      <alignment horizontal="right" vertical="center"/>
    </xf>
    <xf numFmtId="176" fontId="33" fillId="2" borderId="11" xfId="5" applyNumberFormat="1" applyFont="1" applyFill="1" applyBorder="1" applyAlignment="1" applyProtection="1">
      <alignment horizontal="right" vertical="center"/>
    </xf>
    <xf numFmtId="0" fontId="16" fillId="2" borderId="9" xfId="2" applyFont="1" applyFill="1" applyBorder="1" applyAlignment="1" applyProtection="1">
      <alignment horizontal="left" vertical="center"/>
    </xf>
    <xf numFmtId="0" fontId="16" fillId="2" borderId="10" xfId="2" applyFont="1" applyFill="1" applyBorder="1" applyAlignment="1" applyProtection="1">
      <alignment horizontal="left" vertical="center"/>
    </xf>
    <xf numFmtId="0" fontId="16" fillId="2" borderId="33" xfId="2" applyFont="1" applyFill="1" applyBorder="1" applyAlignment="1" applyProtection="1">
      <alignment horizontal="left" vertical="center"/>
    </xf>
    <xf numFmtId="0" fontId="16" fillId="2" borderId="5" xfId="2" applyFont="1" applyFill="1" applyBorder="1" applyAlignment="1" applyProtection="1">
      <alignment horizontal="left" vertical="center"/>
    </xf>
    <xf numFmtId="0" fontId="16" fillId="2" borderId="25" xfId="2" applyFont="1" applyFill="1" applyBorder="1" applyAlignment="1" applyProtection="1">
      <alignment horizontal="left" vertical="center"/>
    </xf>
    <xf numFmtId="0" fontId="16" fillId="2" borderId="22" xfId="2" applyFont="1" applyFill="1" applyBorder="1" applyAlignment="1" applyProtection="1">
      <alignment horizontal="left" vertical="center"/>
    </xf>
    <xf numFmtId="0" fontId="16" fillId="2" borderId="23" xfId="2" applyFont="1" applyFill="1" applyBorder="1" applyAlignment="1" applyProtection="1">
      <alignment horizontal="left" vertical="center"/>
    </xf>
    <xf numFmtId="38" fontId="14" fillId="2" borderId="34" xfId="5" applyFont="1" applyFill="1" applyBorder="1" applyAlignment="1" applyProtection="1">
      <alignment horizontal="left" vertical="top" shrinkToFit="1"/>
    </xf>
    <xf numFmtId="38" fontId="14" fillId="2" borderId="10" xfId="5" applyFont="1" applyFill="1" applyBorder="1" applyAlignment="1" applyProtection="1">
      <alignment horizontal="left" vertical="top" shrinkToFit="1"/>
    </xf>
    <xf numFmtId="38" fontId="14" fillId="2" borderId="4" xfId="5" applyFont="1" applyFill="1" applyBorder="1" applyAlignment="1" applyProtection="1">
      <alignment horizontal="left" vertical="top" shrinkToFit="1"/>
    </xf>
    <xf numFmtId="38" fontId="14" fillId="2" borderId="0" xfId="5" applyFont="1" applyFill="1" applyBorder="1" applyAlignment="1" applyProtection="1">
      <alignment horizontal="left" vertical="top" shrinkToFit="1"/>
    </xf>
    <xf numFmtId="49" fontId="25" fillId="2" borderId="92" xfId="2" applyNumberFormat="1" applyFont="1" applyFill="1" applyBorder="1" applyAlignment="1" applyProtection="1">
      <alignment horizontal="center" vertical="center" shrinkToFit="1"/>
    </xf>
    <xf numFmtId="0" fontId="14" fillId="2" borderId="92" xfId="2" applyFont="1" applyFill="1" applyBorder="1" applyAlignment="1" applyProtection="1">
      <alignment horizontal="center" vertical="center" textRotation="255" shrinkToFit="1"/>
    </xf>
    <xf numFmtId="49" fontId="14" fillId="2" borderId="92" xfId="2" applyNumberFormat="1" applyFont="1" applyFill="1" applyBorder="1" applyAlignment="1" applyProtection="1">
      <alignment horizontal="center" vertical="center" wrapText="1"/>
    </xf>
    <xf numFmtId="0" fontId="35" fillId="2" borderId="113" xfId="2" applyFont="1" applyFill="1" applyBorder="1" applyAlignment="1" applyProtection="1">
      <alignment horizontal="center" vertical="center" textRotation="255" shrinkToFit="1"/>
    </xf>
    <xf numFmtId="0" fontId="35" fillId="2" borderId="55" xfId="2" applyFont="1" applyFill="1" applyBorder="1" applyAlignment="1" applyProtection="1">
      <alignment horizontal="center" vertical="center" textRotation="255" shrinkToFit="1"/>
    </xf>
    <xf numFmtId="38" fontId="14" fillId="2" borderId="24" xfId="5" applyFont="1" applyFill="1" applyBorder="1" applyAlignment="1" applyProtection="1">
      <alignment horizontal="center" vertical="top" shrinkToFit="1"/>
    </xf>
    <xf numFmtId="38" fontId="14" fillId="2" borderId="17" xfId="5" applyFont="1" applyFill="1" applyBorder="1" applyAlignment="1" applyProtection="1">
      <alignment horizontal="center" vertical="top" shrinkToFit="1"/>
    </xf>
    <xf numFmtId="38" fontId="14" fillId="2" borderId="26" xfId="5" applyFont="1" applyFill="1" applyBorder="1" applyAlignment="1" applyProtection="1">
      <alignment horizontal="center" vertical="top" shrinkToFit="1"/>
    </xf>
    <xf numFmtId="0" fontId="35" fillId="2" borderId="72" xfId="2" applyFont="1" applyFill="1" applyBorder="1" applyAlignment="1" applyProtection="1">
      <alignment horizontal="left" vertical="center" wrapText="1" shrinkToFit="1"/>
    </xf>
    <xf numFmtId="176" fontId="33" fillId="2" borderId="52" xfId="5" applyNumberFormat="1" applyFont="1" applyFill="1" applyBorder="1" applyAlignment="1" applyProtection="1">
      <alignment horizontal="right" vertical="center"/>
    </xf>
    <xf numFmtId="0" fontId="16" fillId="2" borderId="16" xfId="2" applyFont="1" applyFill="1" applyBorder="1" applyAlignment="1" applyProtection="1">
      <alignment horizontal="left" vertical="center" wrapText="1"/>
    </xf>
    <xf numFmtId="0" fontId="16" fillId="2" borderId="0" xfId="2" applyFont="1" applyFill="1" applyBorder="1" applyAlignment="1" applyProtection="1">
      <alignment horizontal="left" vertical="center" wrapText="1"/>
    </xf>
    <xf numFmtId="0" fontId="16" fillId="2" borderId="5" xfId="2" applyFont="1" applyFill="1" applyBorder="1" applyAlignment="1" applyProtection="1">
      <alignment horizontal="left" vertical="center" wrapText="1"/>
    </xf>
    <xf numFmtId="0" fontId="16" fillId="2" borderId="25" xfId="2" applyFont="1" applyFill="1" applyBorder="1" applyAlignment="1" applyProtection="1">
      <alignment horizontal="left" vertical="center" wrapText="1"/>
    </xf>
    <xf numFmtId="0" fontId="16" fillId="2" borderId="22" xfId="2" applyFont="1" applyFill="1" applyBorder="1" applyAlignment="1" applyProtection="1">
      <alignment horizontal="left" vertical="center" wrapText="1"/>
    </xf>
    <xf numFmtId="0" fontId="16" fillId="2" borderId="23" xfId="2" applyFont="1" applyFill="1" applyBorder="1" applyAlignment="1" applyProtection="1">
      <alignment horizontal="left" vertical="center" wrapText="1"/>
    </xf>
    <xf numFmtId="176" fontId="16" fillId="2" borderId="3" xfId="2" applyNumberFormat="1" applyFont="1" applyFill="1" applyBorder="1" applyAlignment="1" applyProtection="1">
      <alignment horizontal="center" vertical="center" shrinkToFit="1"/>
    </xf>
    <xf numFmtId="176" fontId="16" fillId="2" borderId="5" xfId="2" applyNumberFormat="1" applyFont="1" applyFill="1" applyBorder="1" applyAlignment="1" applyProtection="1">
      <alignment horizontal="center" vertical="center" shrinkToFit="1"/>
    </xf>
    <xf numFmtId="176" fontId="16" fillId="2" borderId="21" xfId="2" applyNumberFormat="1" applyFont="1" applyFill="1" applyBorder="1" applyAlignment="1" applyProtection="1">
      <alignment horizontal="center" vertical="center" shrinkToFit="1"/>
    </xf>
    <xf numFmtId="176" fontId="16" fillId="2" borderId="22" xfId="2" applyNumberFormat="1" applyFont="1" applyFill="1" applyBorder="1" applyAlignment="1" applyProtection="1">
      <alignment horizontal="center" vertical="center" shrinkToFit="1"/>
    </xf>
    <xf numFmtId="176" fontId="16" fillId="2" borderId="23" xfId="2" applyNumberFormat="1" applyFont="1" applyFill="1" applyBorder="1" applyAlignment="1" applyProtection="1">
      <alignment horizontal="center" vertical="center" shrinkToFit="1"/>
    </xf>
    <xf numFmtId="176" fontId="16" fillId="2" borderId="1" xfId="2" applyNumberFormat="1" applyFont="1" applyFill="1" applyBorder="1" applyAlignment="1" applyProtection="1">
      <alignment horizontal="left" vertical="center" shrinkToFit="1"/>
    </xf>
    <xf numFmtId="176" fontId="16" fillId="2" borderId="2" xfId="2" applyNumberFormat="1" applyFont="1" applyFill="1" applyBorder="1" applyAlignment="1" applyProtection="1">
      <alignment horizontal="left" vertical="center" shrinkToFit="1"/>
    </xf>
    <xf numFmtId="176" fontId="16" fillId="2" borderId="24" xfId="2" applyNumberFormat="1" applyFont="1" applyFill="1" applyBorder="1" applyAlignment="1" applyProtection="1">
      <alignment horizontal="left" vertical="center" shrinkToFit="1"/>
    </xf>
    <xf numFmtId="176" fontId="16" fillId="2" borderId="4" xfId="2" applyNumberFormat="1" applyFont="1" applyFill="1" applyBorder="1" applyAlignment="1" applyProtection="1">
      <alignment horizontal="left" vertical="center" shrinkToFit="1"/>
    </xf>
    <xf numFmtId="176" fontId="16" fillId="2" borderId="0" xfId="2" applyNumberFormat="1" applyFont="1" applyFill="1" applyBorder="1" applyAlignment="1" applyProtection="1">
      <alignment horizontal="left" vertical="center" shrinkToFit="1"/>
    </xf>
    <xf numFmtId="176" fontId="16" fillId="2" borderId="17" xfId="2" applyNumberFormat="1" applyFont="1" applyFill="1" applyBorder="1" applyAlignment="1" applyProtection="1">
      <alignment horizontal="left" vertical="center" shrinkToFit="1"/>
    </xf>
    <xf numFmtId="176" fontId="16" fillId="2" borderId="21" xfId="2" applyNumberFormat="1" applyFont="1" applyFill="1" applyBorder="1" applyAlignment="1" applyProtection="1">
      <alignment horizontal="left" vertical="center" shrinkToFit="1"/>
    </xf>
    <xf numFmtId="176" fontId="16" fillId="2" borderId="22" xfId="2" applyNumberFormat="1" applyFont="1" applyFill="1" applyBorder="1" applyAlignment="1" applyProtection="1">
      <alignment horizontal="left" vertical="center" shrinkToFit="1"/>
    </xf>
    <xf numFmtId="176" fontId="16" fillId="2" borderId="26" xfId="2" applyNumberFormat="1" applyFont="1" applyFill="1" applyBorder="1" applyAlignment="1" applyProtection="1">
      <alignment horizontal="left" vertical="center" shrinkToFit="1"/>
    </xf>
    <xf numFmtId="0" fontId="21" fillId="2" borderId="132" xfId="2" applyFont="1" applyFill="1" applyBorder="1" applyAlignment="1" applyProtection="1">
      <alignment horizontal="center" vertical="center" shrinkToFit="1"/>
    </xf>
    <xf numFmtId="0" fontId="21" fillId="2" borderId="69" xfId="2" applyFont="1" applyFill="1" applyBorder="1" applyAlignment="1" applyProtection="1">
      <alignment horizontal="center" vertical="center" shrinkToFit="1"/>
    </xf>
    <xf numFmtId="0" fontId="14" fillId="2" borderId="1" xfId="2" applyFont="1" applyFill="1" applyBorder="1" applyAlignment="1" applyProtection="1">
      <alignment horizontal="left" vertical="center" wrapText="1"/>
    </xf>
    <xf numFmtId="0" fontId="14" fillId="2" borderId="2" xfId="2" applyFont="1" applyFill="1" applyBorder="1" applyAlignment="1" applyProtection="1">
      <alignment horizontal="left" vertical="center" wrapText="1"/>
    </xf>
    <xf numFmtId="0" fontId="14" fillId="2" borderId="3" xfId="2" applyFont="1" applyFill="1" applyBorder="1" applyAlignment="1" applyProtection="1">
      <alignment horizontal="left" vertical="center" wrapText="1"/>
    </xf>
    <xf numFmtId="0" fontId="14" fillId="2" borderId="4" xfId="2" applyFont="1" applyFill="1" applyBorder="1" applyAlignment="1" applyProtection="1">
      <alignment horizontal="left" vertical="center" wrapText="1"/>
    </xf>
    <xf numFmtId="0" fontId="14" fillId="2" borderId="5" xfId="2" applyFont="1" applyFill="1" applyBorder="1" applyAlignment="1" applyProtection="1">
      <alignment horizontal="left" vertical="center" wrapText="1"/>
    </xf>
    <xf numFmtId="0" fontId="14" fillId="2" borderId="21" xfId="2" applyFont="1" applyFill="1" applyBorder="1" applyAlignment="1" applyProtection="1">
      <alignment horizontal="left" vertical="center" wrapText="1"/>
    </xf>
    <xf numFmtId="0" fontId="14" fillId="2" borderId="22" xfId="2" applyFont="1" applyFill="1" applyBorder="1" applyAlignment="1" applyProtection="1">
      <alignment horizontal="left" vertical="center" wrapText="1"/>
    </xf>
    <xf numFmtId="0" fontId="14" fillId="2" borderId="23" xfId="2" applyFont="1" applyFill="1" applyBorder="1" applyAlignment="1" applyProtection="1">
      <alignment horizontal="left" vertical="center" wrapText="1"/>
    </xf>
    <xf numFmtId="176" fontId="21" fillId="2" borderId="1" xfId="5" applyNumberFormat="1" applyFont="1" applyFill="1" applyBorder="1" applyAlignment="1" applyProtection="1">
      <alignment horizontal="right" vertical="center" shrinkToFit="1"/>
    </xf>
    <xf numFmtId="176" fontId="21" fillId="2" borderId="2" xfId="5" applyNumberFormat="1" applyFont="1" applyFill="1" applyBorder="1" applyAlignment="1" applyProtection="1">
      <alignment horizontal="right" vertical="center" shrinkToFit="1"/>
    </xf>
    <xf numFmtId="176" fontId="21" fillId="2" borderId="4" xfId="5" applyNumberFormat="1" applyFont="1" applyFill="1" applyBorder="1" applyAlignment="1" applyProtection="1">
      <alignment horizontal="right" vertical="center" shrinkToFit="1"/>
    </xf>
    <xf numFmtId="176" fontId="21" fillId="2" borderId="0" xfId="5" applyNumberFormat="1" applyFont="1" applyFill="1" applyBorder="1" applyAlignment="1" applyProtection="1">
      <alignment horizontal="right" vertical="center" shrinkToFit="1"/>
    </xf>
    <xf numFmtId="176" fontId="21" fillId="2" borderId="21" xfId="5" applyNumberFormat="1" applyFont="1" applyFill="1" applyBorder="1" applyAlignment="1" applyProtection="1">
      <alignment horizontal="right" vertical="center" shrinkToFit="1"/>
    </xf>
    <xf numFmtId="176" fontId="21" fillId="2" borderId="22" xfId="5" applyNumberFormat="1" applyFont="1" applyFill="1" applyBorder="1" applyAlignment="1" applyProtection="1">
      <alignment horizontal="right" vertical="center" shrinkToFit="1"/>
    </xf>
    <xf numFmtId="0" fontId="34" fillId="2" borderId="24" xfId="2" applyFont="1" applyFill="1" applyBorder="1" applyAlignment="1" applyProtection="1">
      <alignment horizontal="center" vertical="top"/>
    </xf>
    <xf numFmtId="0" fontId="34" fillId="2" borderId="17" xfId="2" applyFont="1" applyFill="1" applyBorder="1" applyAlignment="1" applyProtection="1">
      <alignment horizontal="center" vertical="top"/>
    </xf>
    <xf numFmtId="0" fontId="34" fillId="2" borderId="26" xfId="2" applyFont="1" applyFill="1" applyBorder="1" applyAlignment="1" applyProtection="1">
      <alignment horizontal="center" vertical="top"/>
    </xf>
    <xf numFmtId="0" fontId="31" fillId="2" borderId="10" xfId="2" applyFont="1" applyFill="1" applyBorder="1" applyAlignment="1" applyProtection="1">
      <alignment horizontal="left" vertical="top" wrapText="1"/>
    </xf>
    <xf numFmtId="0" fontId="31" fillId="2" borderId="0" xfId="2" applyFont="1" applyFill="1" applyBorder="1" applyAlignment="1" applyProtection="1">
      <alignment horizontal="left" vertical="top" wrapText="1"/>
    </xf>
    <xf numFmtId="0" fontId="14" fillId="2" borderId="30" xfId="2" applyFont="1" applyFill="1" applyBorder="1" applyAlignment="1" applyProtection="1">
      <alignment horizontal="center" vertical="center"/>
    </xf>
    <xf numFmtId="0" fontId="14" fillId="2" borderId="3" xfId="2" applyFont="1" applyFill="1" applyBorder="1" applyAlignment="1" applyProtection="1">
      <alignment horizontal="center" vertical="center"/>
    </xf>
    <xf numFmtId="0" fontId="14" fillId="2" borderId="5" xfId="2" applyFont="1" applyFill="1" applyBorder="1" applyAlignment="1" applyProtection="1">
      <alignment horizontal="center" vertical="center"/>
    </xf>
    <xf numFmtId="0" fontId="14" fillId="2" borderId="31" xfId="2" applyFont="1" applyFill="1" applyBorder="1" applyAlignment="1" applyProtection="1">
      <alignment horizontal="center" vertical="center"/>
    </xf>
    <xf numFmtId="0" fontId="14" fillId="2" borderId="6" xfId="2" applyFont="1" applyFill="1" applyBorder="1" applyAlignment="1" applyProtection="1">
      <alignment horizontal="center" vertical="center"/>
    </xf>
    <xf numFmtId="0" fontId="14" fillId="2" borderId="8" xfId="2" applyFont="1" applyFill="1" applyBorder="1" applyAlignment="1" applyProtection="1">
      <alignment horizontal="center" vertical="center"/>
    </xf>
    <xf numFmtId="0" fontId="14" fillId="2" borderId="1" xfId="2" applyFont="1" applyFill="1" applyBorder="1" applyAlignment="1" applyProtection="1">
      <alignment horizontal="center" vertical="center"/>
    </xf>
    <xf numFmtId="0" fontId="14" fillId="2" borderId="4" xfId="2" applyFont="1" applyFill="1" applyBorder="1" applyAlignment="1" applyProtection="1">
      <alignment horizontal="center" vertical="center"/>
    </xf>
    <xf numFmtId="0" fontId="14" fillId="2" borderId="7" xfId="2" applyFont="1" applyFill="1" applyBorder="1" applyAlignment="1" applyProtection="1">
      <alignment horizontal="center" vertical="center"/>
    </xf>
    <xf numFmtId="176" fontId="33" fillId="2" borderId="6" xfId="5" applyNumberFormat="1" applyFont="1" applyFill="1" applyBorder="1" applyAlignment="1" applyProtection="1">
      <alignment horizontal="right" vertical="center"/>
    </xf>
    <xf numFmtId="0" fontId="14" fillId="2" borderId="32" xfId="2" applyFont="1" applyFill="1" applyBorder="1" applyAlignment="1" applyProtection="1">
      <alignment horizontal="center" vertical="center"/>
    </xf>
    <xf numFmtId="0" fontId="27" fillId="2" borderId="0" xfId="2" applyFont="1" applyFill="1" applyAlignment="1" applyProtection="1">
      <alignment horizontal="left"/>
    </xf>
    <xf numFmtId="49" fontId="27" fillId="2" borderId="0" xfId="2" applyNumberFormat="1" applyFont="1" applyFill="1" applyBorder="1" applyAlignment="1" applyProtection="1">
      <alignment horizontal="left"/>
    </xf>
    <xf numFmtId="49" fontId="27" fillId="2" borderId="6" xfId="2" applyNumberFormat="1" applyFont="1" applyFill="1" applyBorder="1" applyAlignment="1" applyProtection="1">
      <alignment horizontal="left"/>
    </xf>
    <xf numFmtId="0" fontId="14" fillId="2" borderId="124" xfId="2" applyFont="1" applyFill="1" applyBorder="1" applyAlignment="1" applyProtection="1">
      <alignment horizontal="center" vertical="center" shrinkToFit="1"/>
    </xf>
    <xf numFmtId="38" fontId="14" fillId="2" borderId="11" xfId="5" applyFont="1" applyFill="1" applyBorder="1" applyAlignment="1" applyProtection="1">
      <alignment horizontal="center" vertical="top" shrinkToFit="1"/>
    </xf>
    <xf numFmtId="0" fontId="16" fillId="2" borderId="30" xfId="2" applyFont="1" applyFill="1" applyBorder="1" applyAlignment="1" applyProtection="1">
      <alignment horizontal="left" vertical="center" wrapText="1"/>
    </xf>
    <xf numFmtId="0" fontId="16" fillId="2" borderId="2" xfId="2" applyFont="1" applyFill="1" applyBorder="1" applyAlignment="1" applyProtection="1">
      <alignment horizontal="left" vertical="center" wrapText="1"/>
    </xf>
    <xf numFmtId="0" fontId="16" fillId="2" borderId="3" xfId="2" applyFont="1" applyFill="1" applyBorder="1" applyAlignment="1" applyProtection="1">
      <alignment horizontal="left" vertical="center" wrapText="1"/>
    </xf>
    <xf numFmtId="0" fontId="25" fillId="2" borderId="110" xfId="2" applyFont="1" applyFill="1" applyBorder="1" applyAlignment="1" applyProtection="1">
      <alignment horizontal="center" vertical="center" shrinkToFit="1"/>
    </xf>
    <xf numFmtId="0" fontId="14" fillId="2" borderId="111" xfId="2" applyFont="1" applyFill="1" applyBorder="1" applyAlignment="1" applyProtection="1">
      <alignment horizontal="center" vertical="center" shrinkToFit="1"/>
    </xf>
    <xf numFmtId="0" fontId="14" fillId="2" borderId="112" xfId="2" applyFont="1" applyFill="1" applyBorder="1" applyAlignment="1" applyProtection="1">
      <alignment horizontal="center" vertical="center" shrinkToFit="1"/>
    </xf>
    <xf numFmtId="0" fontId="25" fillId="2" borderId="48" xfId="2" applyFont="1" applyFill="1" applyBorder="1" applyAlignment="1" applyProtection="1">
      <alignment horizontal="center" vertical="center"/>
    </xf>
    <xf numFmtId="176" fontId="33" fillId="2" borderId="1" xfId="5" applyNumberFormat="1" applyFont="1" applyFill="1" applyBorder="1" applyAlignment="1" applyProtection="1">
      <alignment horizontal="right" vertical="center"/>
    </xf>
    <xf numFmtId="176" fontId="33" fillId="2" borderId="4" xfId="5" applyNumberFormat="1" applyFont="1" applyFill="1" applyBorder="1" applyAlignment="1" applyProtection="1">
      <alignment horizontal="right" vertical="center"/>
    </xf>
    <xf numFmtId="176" fontId="33" fillId="2" borderId="21" xfId="5" applyNumberFormat="1" applyFont="1" applyFill="1" applyBorder="1" applyAlignment="1" applyProtection="1">
      <alignment horizontal="right" vertical="center"/>
    </xf>
    <xf numFmtId="176" fontId="33" fillId="2" borderId="22" xfId="5" applyNumberFormat="1" applyFont="1" applyFill="1" applyBorder="1" applyAlignment="1" applyProtection="1">
      <alignment horizontal="right" vertical="center"/>
    </xf>
    <xf numFmtId="0" fontId="14" fillId="2" borderId="21" xfId="2" applyFont="1" applyFill="1" applyBorder="1" applyAlignment="1" applyProtection="1">
      <alignment horizontal="center" vertical="center"/>
    </xf>
    <xf numFmtId="0" fontId="14" fillId="2" borderId="3" xfId="2" applyFont="1" applyFill="1" applyBorder="1" applyAlignment="1" applyProtection="1">
      <alignment horizontal="center" vertical="top"/>
    </xf>
    <xf numFmtId="0" fontId="14" fillId="2" borderId="5" xfId="2" applyFont="1" applyFill="1" applyBorder="1" applyAlignment="1" applyProtection="1">
      <alignment horizontal="center" vertical="top"/>
    </xf>
    <xf numFmtId="0" fontId="14" fillId="2" borderId="23" xfId="2" applyFont="1" applyFill="1" applyBorder="1" applyAlignment="1" applyProtection="1">
      <alignment horizontal="center" vertical="top"/>
    </xf>
    <xf numFmtId="0" fontId="14" fillId="2" borderId="24" xfId="2" applyFont="1" applyFill="1" applyBorder="1" applyAlignment="1" applyProtection="1">
      <alignment horizontal="center" vertical="top"/>
    </xf>
    <xf numFmtId="0" fontId="25" fillId="2" borderId="30" xfId="2" applyFont="1" applyFill="1" applyBorder="1" applyAlignment="1" applyProtection="1">
      <alignment horizontal="center" vertical="center" wrapText="1"/>
    </xf>
    <xf numFmtId="0" fontId="25" fillId="2" borderId="16" xfId="2" applyFont="1" applyFill="1" applyBorder="1" applyAlignment="1" applyProtection="1">
      <alignment horizontal="center" vertical="center"/>
    </xf>
    <xf numFmtId="0" fontId="25" fillId="2" borderId="25" xfId="2" applyFont="1" applyFill="1" applyBorder="1" applyAlignment="1" applyProtection="1">
      <alignment horizontal="center" vertical="center"/>
    </xf>
    <xf numFmtId="176" fontId="14" fillId="2" borderId="3" xfId="5" applyNumberFormat="1" applyFont="1" applyFill="1" applyBorder="1" applyAlignment="1" applyProtection="1">
      <alignment horizontal="center" vertical="top" shrinkToFit="1"/>
    </xf>
    <xf numFmtId="176" fontId="14" fillId="2" borderId="5" xfId="5" applyNumberFormat="1" applyFont="1" applyFill="1" applyBorder="1" applyAlignment="1" applyProtection="1">
      <alignment horizontal="center" vertical="top" shrinkToFit="1"/>
    </xf>
    <xf numFmtId="176" fontId="14" fillId="2" borderId="23" xfId="5" applyNumberFormat="1" applyFont="1" applyFill="1" applyBorder="1" applyAlignment="1" applyProtection="1">
      <alignment horizontal="center" vertical="top" shrinkToFit="1"/>
    </xf>
    <xf numFmtId="0" fontId="41" fillId="2" borderId="0" xfId="4" applyFont="1" applyFill="1" applyBorder="1" applyAlignment="1">
      <alignment horizontal="center" vertical="center"/>
    </xf>
    <xf numFmtId="0" fontId="21" fillId="2" borderId="18" xfId="2" applyFont="1" applyFill="1" applyBorder="1" applyAlignment="1" applyProtection="1">
      <alignment horizontal="center" vertical="center" shrinkToFit="1"/>
    </xf>
    <xf numFmtId="0" fontId="21" fillId="2" borderId="19" xfId="2" applyFont="1" applyFill="1" applyBorder="1" applyAlignment="1" applyProtection="1">
      <alignment horizontal="center" vertical="center" shrinkToFit="1"/>
    </xf>
    <xf numFmtId="0" fontId="25" fillId="2" borderId="2" xfId="2" applyFont="1" applyFill="1" applyBorder="1" applyAlignment="1" applyProtection="1">
      <alignment horizontal="center" vertical="center" shrinkToFit="1"/>
    </xf>
    <xf numFmtId="0" fontId="25" fillId="2" borderId="0" xfId="2" applyFont="1" applyFill="1" applyBorder="1" applyAlignment="1" applyProtection="1">
      <alignment horizontal="center" vertical="center" shrinkToFit="1"/>
    </xf>
    <xf numFmtId="0" fontId="25" fillId="2" borderId="22" xfId="2" applyFont="1" applyFill="1" applyBorder="1" applyAlignment="1" applyProtection="1">
      <alignment horizontal="center" vertical="center" shrinkToFit="1"/>
    </xf>
    <xf numFmtId="38" fontId="33" fillId="2" borderId="1" xfId="5" applyFont="1" applyFill="1" applyBorder="1" applyAlignment="1" applyProtection="1">
      <alignment horizontal="right" vertical="center" shrinkToFit="1"/>
    </xf>
    <xf numFmtId="38" fontId="33" fillId="2" borderId="2" xfId="5" applyFont="1" applyFill="1" applyBorder="1" applyAlignment="1" applyProtection="1">
      <alignment horizontal="right" vertical="center" shrinkToFit="1"/>
    </xf>
    <xf numFmtId="38" fontId="33" fillId="2" borderId="4" xfId="5" applyFont="1" applyFill="1" applyBorder="1" applyAlignment="1" applyProtection="1">
      <alignment horizontal="right" vertical="center" shrinkToFit="1"/>
    </xf>
    <xf numFmtId="38" fontId="33" fillId="2" borderId="0" xfId="5" applyFont="1" applyFill="1" applyBorder="1" applyAlignment="1" applyProtection="1">
      <alignment horizontal="right" vertical="center" shrinkToFit="1"/>
    </xf>
    <xf numFmtId="38" fontId="33" fillId="2" borderId="21" xfId="5" applyFont="1" applyFill="1" applyBorder="1" applyAlignment="1" applyProtection="1">
      <alignment horizontal="right" vertical="center" shrinkToFit="1"/>
    </xf>
    <xf numFmtId="38" fontId="33" fillId="2" borderId="22" xfId="5" applyFont="1" applyFill="1" applyBorder="1" applyAlignment="1" applyProtection="1">
      <alignment horizontal="right" vertical="center" shrinkToFit="1"/>
    </xf>
    <xf numFmtId="0" fontId="25" fillId="2" borderId="34" xfId="2" applyFont="1" applyFill="1" applyBorder="1" applyAlignment="1" applyProtection="1">
      <alignment horizontal="center" vertical="center" wrapText="1"/>
    </xf>
    <xf numFmtId="0" fontId="25" fillId="2" borderId="11" xfId="2" applyFont="1" applyFill="1" applyBorder="1" applyAlignment="1" applyProtection="1">
      <alignment horizontal="center" vertical="center" wrapText="1"/>
    </xf>
    <xf numFmtId="0" fontId="25" fillId="2" borderId="17" xfId="2" applyFont="1" applyFill="1" applyBorder="1" applyAlignment="1" applyProtection="1">
      <alignment horizontal="center" vertical="center" wrapText="1"/>
    </xf>
    <xf numFmtId="0" fontId="25" fillId="2" borderId="21" xfId="2" applyFont="1" applyFill="1" applyBorder="1" applyAlignment="1" applyProtection="1">
      <alignment horizontal="center" vertical="center" wrapText="1"/>
    </xf>
    <xf numFmtId="0" fontId="25" fillId="2" borderId="26" xfId="2" applyFont="1" applyFill="1" applyBorder="1" applyAlignment="1" applyProtection="1">
      <alignment horizontal="center" vertical="center" wrapText="1"/>
    </xf>
    <xf numFmtId="0" fontId="21" fillId="2" borderId="30" xfId="2" applyFont="1" applyFill="1" applyBorder="1" applyAlignment="1" applyProtection="1">
      <alignment horizontal="center" vertical="center"/>
    </xf>
    <xf numFmtId="0" fontId="21" fillId="2" borderId="2" xfId="2" applyFont="1" applyFill="1" applyBorder="1" applyAlignment="1" applyProtection="1">
      <alignment horizontal="center" vertical="center"/>
    </xf>
    <xf numFmtId="0" fontId="21" fillId="2" borderId="3" xfId="2" applyFont="1" applyFill="1" applyBorder="1" applyAlignment="1" applyProtection="1">
      <alignment horizontal="center" vertical="center"/>
    </xf>
    <xf numFmtId="0" fontId="21" fillId="2" borderId="16" xfId="2" applyFont="1" applyFill="1" applyBorder="1" applyAlignment="1" applyProtection="1">
      <alignment horizontal="center" vertical="center"/>
    </xf>
    <xf numFmtId="0" fontId="21" fillId="2" borderId="5" xfId="2" applyFont="1" applyFill="1" applyBorder="1" applyAlignment="1" applyProtection="1">
      <alignment horizontal="center" vertical="center"/>
    </xf>
    <xf numFmtId="0" fontId="21" fillId="2" borderId="31" xfId="2" applyFont="1" applyFill="1" applyBorder="1" applyAlignment="1" applyProtection="1">
      <alignment horizontal="center" vertical="center"/>
    </xf>
    <xf numFmtId="0" fontId="21" fillId="2" borderId="8" xfId="2" applyFont="1" applyFill="1" applyBorder="1" applyAlignment="1" applyProtection="1">
      <alignment horizontal="center" vertical="center"/>
    </xf>
    <xf numFmtId="177" fontId="33" fillId="2" borderId="1" xfId="2" applyNumberFormat="1" applyFont="1" applyFill="1" applyBorder="1" applyAlignment="1" applyProtection="1">
      <alignment horizontal="center" vertical="center" shrinkToFit="1"/>
    </xf>
    <xf numFmtId="177" fontId="33" fillId="2" borderId="2" xfId="2" applyNumberFormat="1" applyFont="1" applyFill="1" applyBorder="1" applyAlignment="1" applyProtection="1">
      <alignment horizontal="center" vertical="center" shrinkToFit="1"/>
    </xf>
    <xf numFmtId="177" fontId="33" fillId="2" borderId="24" xfId="2" applyNumberFormat="1" applyFont="1" applyFill="1" applyBorder="1" applyAlignment="1" applyProtection="1">
      <alignment horizontal="center" vertical="center" shrinkToFit="1"/>
    </xf>
    <xf numFmtId="177" fontId="33" fillId="2" borderId="4" xfId="2" applyNumberFormat="1" applyFont="1" applyFill="1" applyBorder="1" applyAlignment="1" applyProtection="1">
      <alignment horizontal="center" vertical="center" shrinkToFit="1"/>
    </xf>
    <xf numFmtId="177" fontId="33" fillId="2" borderId="0" xfId="2" applyNumberFormat="1" applyFont="1" applyFill="1" applyBorder="1" applyAlignment="1" applyProtection="1">
      <alignment horizontal="center" vertical="center" shrinkToFit="1"/>
    </xf>
    <xf numFmtId="177" fontId="33" fillId="2" borderId="17" xfId="2" applyNumberFormat="1" applyFont="1" applyFill="1" applyBorder="1" applyAlignment="1" applyProtection="1">
      <alignment horizontal="center" vertical="center" shrinkToFit="1"/>
    </xf>
    <xf numFmtId="177" fontId="33" fillId="2" borderId="7" xfId="2" applyNumberFormat="1" applyFont="1" applyFill="1" applyBorder="1" applyAlignment="1" applyProtection="1">
      <alignment horizontal="center" vertical="center" shrinkToFit="1"/>
    </xf>
    <xf numFmtId="177" fontId="33" fillId="2" borderId="6" xfId="2" applyNumberFormat="1" applyFont="1" applyFill="1" applyBorder="1" applyAlignment="1" applyProtection="1">
      <alignment horizontal="center" vertical="center" shrinkToFit="1"/>
    </xf>
    <xf numFmtId="177" fontId="33" fillId="2" borderId="32" xfId="2" applyNumberFormat="1" applyFont="1" applyFill="1" applyBorder="1" applyAlignment="1" applyProtection="1">
      <alignment horizontal="center" vertical="center" shrinkToFit="1"/>
    </xf>
    <xf numFmtId="38" fontId="21" fillId="2" borderId="30" xfId="5" applyFont="1" applyFill="1" applyBorder="1" applyAlignment="1" applyProtection="1">
      <alignment horizontal="center" vertical="center" shrinkToFit="1"/>
    </xf>
    <xf numFmtId="38" fontId="21" fillId="2" borderId="2" xfId="5" applyFont="1" applyFill="1" applyBorder="1" applyAlignment="1" applyProtection="1">
      <alignment horizontal="center" vertical="center" shrinkToFit="1"/>
    </xf>
    <xf numFmtId="38" fontId="21" fillId="2" borderId="3" xfId="5" applyFont="1" applyFill="1" applyBorder="1" applyAlignment="1" applyProtection="1">
      <alignment horizontal="center" vertical="center" shrinkToFit="1"/>
    </xf>
    <xf numFmtId="38" fontId="21" fillId="2" borderId="16" xfId="5" applyFont="1" applyFill="1" applyBorder="1" applyAlignment="1" applyProtection="1">
      <alignment horizontal="center" vertical="center" shrinkToFit="1"/>
    </xf>
    <xf numFmtId="38" fontId="21" fillId="2" borderId="0" xfId="5" applyFont="1" applyFill="1" applyBorder="1" applyAlignment="1" applyProtection="1">
      <alignment horizontal="center" vertical="center" shrinkToFit="1"/>
    </xf>
    <xf numFmtId="38" fontId="21" fillId="2" borderId="5" xfId="5" applyFont="1" applyFill="1" applyBorder="1" applyAlignment="1" applyProtection="1">
      <alignment horizontal="center" vertical="center" shrinkToFit="1"/>
    </xf>
    <xf numFmtId="38" fontId="21" fillId="2" borderId="31" xfId="5" applyFont="1" applyFill="1" applyBorder="1" applyAlignment="1" applyProtection="1">
      <alignment horizontal="center" vertical="center" shrinkToFit="1"/>
    </xf>
    <xf numFmtId="38" fontId="21" fillId="2" borderId="6" xfId="5" applyFont="1" applyFill="1" applyBorder="1" applyAlignment="1" applyProtection="1">
      <alignment horizontal="center" vertical="center" shrinkToFit="1"/>
    </xf>
    <xf numFmtId="38" fontId="21" fillId="2" borderId="8" xfId="5" applyFont="1" applyFill="1" applyBorder="1" applyAlignment="1" applyProtection="1">
      <alignment horizontal="center" vertical="center" shrinkToFit="1"/>
    </xf>
    <xf numFmtId="0" fontId="27" fillId="2" borderId="0" xfId="2" applyFont="1" applyFill="1" applyBorder="1" applyAlignment="1" applyProtection="1">
      <alignment horizontal="left"/>
    </xf>
    <xf numFmtId="0" fontId="14" fillId="2" borderId="12" xfId="2" applyFont="1" applyFill="1" applyBorder="1" applyAlignment="1" applyProtection="1">
      <alignment horizontal="center" vertical="center"/>
    </xf>
    <xf numFmtId="0" fontId="14" fillId="2" borderId="13" xfId="2" applyFont="1" applyFill="1" applyBorder="1" applyAlignment="1" applyProtection="1">
      <alignment horizontal="center" vertical="center"/>
    </xf>
    <xf numFmtId="0" fontId="14" fillId="2" borderId="18" xfId="2" applyFont="1" applyFill="1" applyBorder="1" applyAlignment="1" applyProtection="1">
      <alignment horizontal="center" vertical="center"/>
    </xf>
    <xf numFmtId="0" fontId="14" fillId="2" borderId="19" xfId="2" applyFont="1" applyFill="1" applyBorder="1" applyAlignment="1" applyProtection="1">
      <alignment horizontal="center" vertical="center"/>
    </xf>
    <xf numFmtId="0" fontId="21" fillId="2" borderId="34" xfId="2" applyFont="1" applyFill="1" applyBorder="1" applyAlignment="1" applyProtection="1">
      <alignment horizontal="center" vertical="center" shrinkToFit="1"/>
    </xf>
    <xf numFmtId="0" fontId="21" fillId="2" borderId="10" xfId="2" applyFont="1" applyFill="1" applyBorder="1" applyAlignment="1" applyProtection="1">
      <alignment horizontal="center" vertical="center" shrinkToFit="1"/>
    </xf>
    <xf numFmtId="0" fontId="21" fillId="2" borderId="33" xfId="2" applyFont="1" applyFill="1" applyBorder="1" applyAlignment="1" applyProtection="1">
      <alignment horizontal="center" vertical="center" shrinkToFit="1"/>
    </xf>
    <xf numFmtId="0" fontId="21" fillId="2" borderId="4" xfId="2" applyFont="1" applyFill="1" applyBorder="1" applyAlignment="1" applyProtection="1">
      <alignment horizontal="center" vertical="center" shrinkToFit="1"/>
    </xf>
    <xf numFmtId="0" fontId="21" fillId="2" borderId="5" xfId="2" applyFont="1" applyFill="1" applyBorder="1" applyAlignment="1" applyProtection="1">
      <alignment horizontal="center" vertical="center" shrinkToFit="1"/>
    </xf>
    <xf numFmtId="0" fontId="21" fillId="2" borderId="21" xfId="2" applyFont="1" applyFill="1" applyBorder="1" applyAlignment="1" applyProtection="1">
      <alignment horizontal="center" vertical="center" shrinkToFit="1"/>
    </xf>
    <xf numFmtId="0" fontId="21" fillId="2" borderId="23" xfId="2" applyFont="1" applyFill="1" applyBorder="1" applyAlignment="1" applyProtection="1">
      <alignment horizontal="center" vertical="center" shrinkToFit="1"/>
    </xf>
    <xf numFmtId="0" fontId="21" fillId="2" borderId="34" xfId="2" applyFont="1" applyFill="1" applyBorder="1" applyAlignment="1" applyProtection="1">
      <alignment horizontal="center" vertical="center" wrapText="1" shrinkToFit="1"/>
    </xf>
    <xf numFmtId="0" fontId="21" fillId="2" borderId="10" xfId="2" applyFont="1" applyFill="1" applyBorder="1" applyAlignment="1" applyProtection="1">
      <alignment horizontal="center" vertical="center" wrapText="1" shrinkToFit="1"/>
    </xf>
    <xf numFmtId="0" fontId="21" fillId="2" borderId="11" xfId="2" applyFont="1" applyFill="1" applyBorder="1" applyAlignment="1" applyProtection="1">
      <alignment horizontal="center" vertical="center" wrapText="1" shrinkToFit="1"/>
    </xf>
    <xf numFmtId="0" fontId="21" fillId="2" borderId="4" xfId="2" applyFont="1" applyFill="1" applyBorder="1" applyAlignment="1" applyProtection="1">
      <alignment horizontal="center" vertical="center" wrapText="1" shrinkToFit="1"/>
    </xf>
    <xf numFmtId="0" fontId="21" fillId="2" borderId="0" xfId="2" applyFont="1" applyFill="1" applyBorder="1" applyAlignment="1" applyProtection="1">
      <alignment horizontal="center" vertical="center" wrapText="1" shrinkToFit="1"/>
    </xf>
    <xf numFmtId="0" fontId="21" fillId="2" borderId="17" xfId="2" applyFont="1" applyFill="1" applyBorder="1" applyAlignment="1" applyProtection="1">
      <alignment horizontal="center" vertical="center" wrapText="1" shrinkToFit="1"/>
    </xf>
    <xf numFmtId="0" fontId="21" fillId="2" borderId="21" xfId="2" applyFont="1" applyFill="1" applyBorder="1" applyAlignment="1" applyProtection="1">
      <alignment horizontal="center" vertical="center" wrapText="1" shrinkToFit="1"/>
    </xf>
    <xf numFmtId="0" fontId="21" fillId="2" borderId="22" xfId="2" applyFont="1" applyFill="1" applyBorder="1" applyAlignment="1" applyProtection="1">
      <alignment horizontal="center" vertical="center" wrapText="1" shrinkToFit="1"/>
    </xf>
    <xf numFmtId="0" fontId="21" fillId="2" borderId="26" xfId="2" applyFont="1" applyFill="1" applyBorder="1" applyAlignment="1" applyProtection="1">
      <alignment horizontal="center" vertical="center" wrapText="1" shrinkToFit="1"/>
    </xf>
    <xf numFmtId="0" fontId="21" fillId="2" borderId="30" xfId="2" applyFont="1" applyFill="1" applyBorder="1" applyAlignment="1" applyProtection="1">
      <alignment horizontal="center" vertical="center" shrinkToFit="1"/>
    </xf>
    <xf numFmtId="0" fontId="21" fillId="2" borderId="3" xfId="2" applyFont="1" applyFill="1" applyBorder="1" applyAlignment="1" applyProtection="1">
      <alignment horizontal="center" vertical="center" shrinkToFit="1"/>
    </xf>
    <xf numFmtId="0" fontId="21" fillId="2" borderId="16" xfId="2" applyFont="1" applyFill="1" applyBorder="1" applyAlignment="1" applyProtection="1">
      <alignment horizontal="center" vertical="center" shrinkToFit="1"/>
    </xf>
    <xf numFmtId="0" fontId="21" fillId="2" borderId="25" xfId="2" applyFont="1" applyFill="1" applyBorder="1" applyAlignment="1" applyProtection="1">
      <alignment horizontal="center" vertical="center" shrinkToFit="1"/>
    </xf>
    <xf numFmtId="177" fontId="25" fillId="2" borderId="1" xfId="2" applyNumberFormat="1" applyFont="1" applyFill="1" applyBorder="1" applyAlignment="1" applyProtection="1">
      <alignment horizontal="center" vertical="center" wrapText="1"/>
    </xf>
    <xf numFmtId="177" fontId="25" fillId="2" borderId="2" xfId="2" applyNumberFormat="1" applyFont="1" applyFill="1" applyBorder="1" applyAlignment="1" applyProtection="1">
      <alignment horizontal="center" vertical="center" wrapText="1"/>
    </xf>
    <xf numFmtId="177" fontId="25" fillId="2" borderId="24" xfId="2" applyNumberFormat="1" applyFont="1" applyFill="1" applyBorder="1" applyAlignment="1" applyProtection="1">
      <alignment horizontal="center" vertical="center" wrapText="1"/>
    </xf>
    <xf numFmtId="177" fontId="25" fillId="2" borderId="4" xfId="2" applyNumberFormat="1" applyFont="1" applyFill="1" applyBorder="1" applyAlignment="1" applyProtection="1">
      <alignment horizontal="center" vertical="center" wrapText="1"/>
    </xf>
    <xf numFmtId="177" fontId="25" fillId="2" borderId="0" xfId="2" applyNumberFormat="1" applyFont="1" applyFill="1" applyBorder="1" applyAlignment="1" applyProtection="1">
      <alignment horizontal="center" vertical="center" wrapText="1"/>
    </xf>
    <xf numFmtId="177" fontId="25" fillId="2" borderId="17" xfId="2" applyNumberFormat="1" applyFont="1" applyFill="1" applyBorder="1" applyAlignment="1" applyProtection="1">
      <alignment horizontal="center" vertical="center" wrapText="1"/>
    </xf>
    <xf numFmtId="177" fontId="25" fillId="2" borderId="21" xfId="2" applyNumberFormat="1" applyFont="1" applyFill="1" applyBorder="1" applyAlignment="1" applyProtection="1">
      <alignment horizontal="center" vertical="center" wrapText="1"/>
    </xf>
    <xf numFmtId="177" fontId="25" fillId="2" borderId="22" xfId="2" applyNumberFormat="1" applyFont="1" applyFill="1" applyBorder="1" applyAlignment="1" applyProtection="1">
      <alignment horizontal="center" vertical="center" wrapText="1"/>
    </xf>
    <xf numFmtId="177" fontId="25" fillId="2" borderId="26" xfId="2" applyNumberFormat="1" applyFont="1" applyFill="1" applyBorder="1" applyAlignment="1" applyProtection="1">
      <alignment horizontal="center" vertical="center" wrapText="1"/>
    </xf>
    <xf numFmtId="0" fontId="21" fillId="2" borderId="25" xfId="2" applyFont="1" applyFill="1" applyBorder="1" applyAlignment="1" applyProtection="1">
      <alignment horizontal="center" vertical="center"/>
    </xf>
    <xf numFmtId="0" fontId="21" fillId="2" borderId="22" xfId="2" applyFont="1" applyFill="1" applyBorder="1" applyAlignment="1" applyProtection="1">
      <alignment horizontal="center" vertical="center"/>
    </xf>
    <xf numFmtId="0" fontId="21" fillId="2" borderId="23" xfId="2" applyFont="1" applyFill="1" applyBorder="1" applyAlignment="1" applyProtection="1">
      <alignment horizontal="center" vertical="center"/>
    </xf>
    <xf numFmtId="0" fontId="25" fillId="2" borderId="6" xfId="2" applyFont="1" applyFill="1" applyBorder="1" applyAlignment="1" applyProtection="1">
      <alignment horizontal="center" vertical="center" shrinkToFit="1"/>
    </xf>
    <xf numFmtId="38" fontId="33" fillId="2" borderId="7" xfId="5" applyFont="1" applyFill="1" applyBorder="1" applyAlignment="1" applyProtection="1">
      <alignment horizontal="right" vertical="center" shrinkToFit="1"/>
    </xf>
    <xf numFmtId="38" fontId="33" fillId="2" borderId="6" xfId="5" applyFont="1" applyFill="1" applyBorder="1" applyAlignment="1" applyProtection="1">
      <alignment horizontal="right" vertical="center" shrinkToFit="1"/>
    </xf>
    <xf numFmtId="0" fontId="14" fillId="2" borderId="8" xfId="2" applyFont="1" applyFill="1" applyBorder="1" applyAlignment="1" applyProtection="1">
      <alignment horizontal="center" vertical="top"/>
    </xf>
    <xf numFmtId="0" fontId="14" fillId="2" borderId="2" xfId="2" applyFont="1" applyFill="1" applyBorder="1" applyAlignment="1" applyProtection="1">
      <alignment horizontal="center" vertical="top"/>
    </xf>
    <xf numFmtId="0" fontId="14" fillId="2" borderId="0" xfId="2" applyFont="1" applyFill="1" applyBorder="1" applyAlignment="1" applyProtection="1">
      <alignment horizontal="center" vertical="top"/>
    </xf>
    <xf numFmtId="0" fontId="14" fillId="2" borderId="22" xfId="2" applyFont="1" applyFill="1" applyBorder="1" applyAlignment="1" applyProtection="1">
      <alignment horizontal="center" vertical="top"/>
    </xf>
    <xf numFmtId="182" fontId="33" fillId="2" borderId="1" xfId="5" applyNumberFormat="1" applyFont="1" applyFill="1" applyBorder="1" applyAlignment="1" applyProtection="1">
      <alignment horizontal="right" vertical="center" shrinkToFit="1"/>
    </xf>
    <xf numFmtId="182" fontId="33" fillId="2" borderId="2" xfId="5" applyNumberFormat="1" applyFont="1" applyFill="1" applyBorder="1" applyAlignment="1" applyProtection="1">
      <alignment horizontal="right" vertical="center" shrinkToFit="1"/>
    </xf>
    <xf numFmtId="182" fontId="33" fillId="2" borderId="4" xfId="5" applyNumberFormat="1" applyFont="1" applyFill="1" applyBorder="1" applyAlignment="1" applyProtection="1">
      <alignment horizontal="right" vertical="center" shrinkToFit="1"/>
    </xf>
    <xf numFmtId="182" fontId="33" fillId="2" borderId="0" xfId="5" applyNumberFormat="1" applyFont="1" applyFill="1" applyBorder="1" applyAlignment="1" applyProtection="1">
      <alignment horizontal="right" vertical="center" shrinkToFit="1"/>
    </xf>
    <xf numFmtId="182" fontId="33" fillId="2" borderId="21" xfId="5" applyNumberFormat="1" applyFont="1" applyFill="1" applyBorder="1" applyAlignment="1" applyProtection="1">
      <alignment horizontal="right" vertical="center" shrinkToFit="1"/>
    </xf>
    <xf numFmtId="182" fontId="33" fillId="2" borderId="22" xfId="5" applyNumberFormat="1" applyFont="1" applyFill="1" applyBorder="1" applyAlignment="1" applyProtection="1">
      <alignment horizontal="right" vertical="center" shrinkToFit="1"/>
    </xf>
    <xf numFmtId="177" fontId="14" fillId="2" borderId="24" xfId="2" applyNumberFormat="1" applyFont="1" applyFill="1" applyBorder="1" applyAlignment="1" applyProtection="1">
      <alignment horizontal="center" vertical="top"/>
    </xf>
    <xf numFmtId="177" fontId="14" fillId="2" borderId="17" xfId="2" applyNumberFormat="1" applyFont="1" applyFill="1" applyBorder="1" applyAlignment="1" applyProtection="1">
      <alignment horizontal="center" vertical="top"/>
    </xf>
    <xf numFmtId="177" fontId="14" fillId="2" borderId="26" xfId="2" applyNumberFormat="1" applyFont="1" applyFill="1" applyBorder="1" applyAlignment="1" applyProtection="1">
      <alignment horizontal="center" vertical="top"/>
    </xf>
    <xf numFmtId="0" fontId="21" fillId="2" borderId="9" xfId="2" applyFont="1" applyFill="1" applyBorder="1" applyAlignment="1" applyProtection="1">
      <alignment horizontal="center" vertical="center" shrinkToFit="1"/>
    </xf>
    <xf numFmtId="176" fontId="21" fillId="2" borderId="19" xfId="5" applyNumberFormat="1" applyFont="1" applyFill="1" applyBorder="1" applyAlignment="1" applyProtection="1">
      <alignment horizontal="right" vertical="center" shrinkToFit="1"/>
    </xf>
    <xf numFmtId="0" fontId="31" fillId="2" borderId="9" xfId="2" applyFont="1" applyFill="1" applyBorder="1" applyAlignment="1" applyProtection="1">
      <alignment horizontal="distributed" vertical="top" wrapText="1"/>
    </xf>
    <xf numFmtId="0" fontId="31" fillId="2" borderId="10" xfId="2" applyFont="1" applyFill="1" applyBorder="1" applyAlignment="1" applyProtection="1">
      <alignment horizontal="distributed" vertical="top" wrapText="1"/>
    </xf>
    <xf numFmtId="0" fontId="31" fillId="2" borderId="11" xfId="2" applyFont="1" applyFill="1" applyBorder="1" applyAlignment="1" applyProtection="1">
      <alignment horizontal="distributed" vertical="top" wrapText="1"/>
    </xf>
    <xf numFmtId="0" fontId="31" fillId="2" borderId="16" xfId="2" applyFont="1" applyFill="1" applyBorder="1" applyAlignment="1" applyProtection="1">
      <alignment horizontal="distributed" vertical="top" wrapText="1"/>
    </xf>
    <xf numFmtId="0" fontId="31" fillId="2" borderId="0" xfId="2" applyFont="1" applyFill="1" applyBorder="1" applyAlignment="1" applyProtection="1">
      <alignment horizontal="distributed" vertical="top" wrapText="1"/>
    </xf>
    <xf numFmtId="0" fontId="31" fillId="2" borderId="17" xfId="2" applyFont="1" applyFill="1" applyBorder="1" applyAlignment="1" applyProtection="1">
      <alignment horizontal="distributed" vertical="top" wrapText="1"/>
    </xf>
    <xf numFmtId="0" fontId="31" fillId="2" borderId="16" xfId="2" applyFont="1" applyFill="1" applyBorder="1" applyAlignment="1" applyProtection="1">
      <alignment horizontal="left" vertical="center" wrapText="1"/>
    </xf>
    <xf numFmtId="0" fontId="31" fillId="2" borderId="17" xfId="2" applyFont="1" applyFill="1" applyBorder="1" applyAlignment="1" applyProtection="1">
      <alignment horizontal="left" vertical="center" wrapText="1"/>
    </xf>
    <xf numFmtId="0" fontId="15" fillId="2" borderId="16" xfId="2" applyFont="1" applyFill="1" applyBorder="1" applyAlignment="1" applyProtection="1">
      <alignment horizontal="left" vertical="top"/>
    </xf>
    <xf numFmtId="0" fontId="15" fillId="2" borderId="0" xfId="2" applyFont="1" applyFill="1" applyBorder="1" applyAlignment="1" applyProtection="1">
      <alignment horizontal="left" vertical="top"/>
    </xf>
    <xf numFmtId="0" fontId="15" fillId="2" borderId="17" xfId="2" applyFont="1" applyFill="1" applyBorder="1" applyAlignment="1" applyProtection="1">
      <alignment horizontal="left" vertical="top"/>
    </xf>
    <xf numFmtId="0" fontId="15" fillId="2" borderId="31" xfId="2" applyFont="1" applyFill="1" applyBorder="1" applyAlignment="1" applyProtection="1">
      <alignment horizontal="left" vertical="top"/>
    </xf>
    <xf numFmtId="0" fontId="15" fillId="2" borderId="6" xfId="2" applyFont="1" applyFill="1" applyBorder="1" applyAlignment="1" applyProtection="1">
      <alignment horizontal="left" vertical="top"/>
    </xf>
    <xf numFmtId="0" fontId="15" fillId="2" borderId="32" xfId="2" applyFont="1" applyFill="1" applyBorder="1" applyAlignment="1" applyProtection="1">
      <alignment horizontal="left" vertical="top"/>
    </xf>
    <xf numFmtId="0" fontId="25" fillId="2" borderId="30" xfId="2" applyFont="1" applyFill="1" applyBorder="1" applyAlignment="1" applyProtection="1">
      <alignment horizontal="center" vertical="center" shrinkToFit="1"/>
    </xf>
    <xf numFmtId="0" fontId="25" fillId="2" borderId="16" xfId="2" applyFont="1" applyFill="1" applyBorder="1" applyAlignment="1" applyProtection="1">
      <alignment horizontal="center" vertical="center" shrinkToFit="1"/>
    </xf>
    <xf numFmtId="0" fontId="25" fillId="2" borderId="31" xfId="2" applyFont="1" applyFill="1" applyBorder="1" applyAlignment="1" applyProtection="1">
      <alignment horizontal="center" vertical="center" shrinkToFit="1"/>
    </xf>
    <xf numFmtId="176" fontId="33" fillId="2" borderId="7" xfId="5" applyNumberFormat="1" applyFont="1" applyFill="1" applyBorder="1" applyAlignment="1" applyProtection="1">
      <alignment horizontal="right" vertical="center"/>
    </xf>
    <xf numFmtId="0" fontId="27" fillId="2" borderId="6" xfId="2" applyFont="1" applyFill="1" applyBorder="1" applyAlignment="1" applyProtection="1">
      <alignment horizontal="left"/>
    </xf>
    <xf numFmtId="0" fontId="31" fillId="2" borderId="109" xfId="2" applyFont="1" applyFill="1" applyBorder="1" applyAlignment="1" applyProtection="1">
      <alignment horizontal="center" vertical="center" wrapText="1"/>
    </xf>
    <xf numFmtId="0" fontId="31" fillId="2" borderId="28" xfId="2" applyFont="1" applyFill="1" applyBorder="1" applyAlignment="1" applyProtection="1">
      <alignment horizontal="center" vertical="center" wrapText="1"/>
    </xf>
    <xf numFmtId="176" fontId="21" fillId="2" borderId="1" xfId="2" applyNumberFormat="1" applyFont="1" applyFill="1" applyBorder="1" applyAlignment="1" applyProtection="1">
      <alignment horizontal="center" vertical="center" shrinkToFit="1"/>
    </xf>
    <xf numFmtId="176" fontId="21" fillId="2" borderId="2" xfId="2" applyNumberFormat="1" applyFont="1" applyFill="1" applyBorder="1" applyAlignment="1" applyProtection="1">
      <alignment horizontal="center" vertical="center" shrinkToFit="1"/>
    </xf>
    <xf numFmtId="176" fontId="21" fillId="2" borderId="3" xfId="2" applyNumberFormat="1" applyFont="1" applyFill="1" applyBorder="1" applyAlignment="1" applyProtection="1">
      <alignment horizontal="center" vertical="center" shrinkToFit="1"/>
    </xf>
    <xf numFmtId="176" fontId="21" fillId="2" borderId="4" xfId="2" applyNumberFormat="1" applyFont="1" applyFill="1" applyBorder="1" applyAlignment="1" applyProtection="1">
      <alignment horizontal="center" vertical="center" shrinkToFit="1"/>
    </xf>
    <xf numFmtId="176" fontId="21" fillId="2" borderId="0" xfId="2" applyNumberFormat="1" applyFont="1" applyFill="1" applyBorder="1" applyAlignment="1" applyProtection="1">
      <alignment horizontal="center" vertical="center" shrinkToFit="1"/>
    </xf>
    <xf numFmtId="176" fontId="21" fillId="2" borderId="5" xfId="2" applyNumberFormat="1" applyFont="1" applyFill="1" applyBorder="1" applyAlignment="1" applyProtection="1">
      <alignment horizontal="center" vertical="center" shrinkToFit="1"/>
    </xf>
    <xf numFmtId="176" fontId="21" fillId="2" borderId="21" xfId="2" applyNumberFormat="1" applyFont="1" applyFill="1" applyBorder="1" applyAlignment="1" applyProtection="1">
      <alignment horizontal="center" vertical="center" shrinkToFit="1"/>
    </xf>
    <xf numFmtId="176" fontId="21" fillId="2" borderId="22" xfId="2" applyNumberFormat="1" applyFont="1" applyFill="1" applyBorder="1" applyAlignment="1" applyProtection="1">
      <alignment horizontal="center" vertical="center" shrinkToFit="1"/>
    </xf>
    <xf numFmtId="176" fontId="21" fillId="2" borderId="23" xfId="2" applyNumberFormat="1" applyFont="1" applyFill="1" applyBorder="1" applyAlignment="1" applyProtection="1">
      <alignment horizontal="center" vertical="center" shrinkToFit="1"/>
    </xf>
    <xf numFmtId="176" fontId="33" fillId="2" borderId="1" xfId="5" applyNumberFormat="1" applyFont="1" applyFill="1" applyBorder="1" applyAlignment="1" applyProtection="1">
      <alignment vertical="center" shrinkToFit="1"/>
    </xf>
    <xf numFmtId="176" fontId="33" fillId="2" borderId="2" xfId="5" applyNumberFormat="1" applyFont="1" applyFill="1" applyBorder="1" applyAlignment="1" applyProtection="1">
      <alignment vertical="center" shrinkToFit="1"/>
    </xf>
    <xf numFmtId="176" fontId="33" fillId="2" borderId="4" xfId="5" applyNumberFormat="1" applyFont="1" applyFill="1" applyBorder="1" applyAlignment="1" applyProtection="1">
      <alignment vertical="center" shrinkToFit="1"/>
    </xf>
    <xf numFmtId="176" fontId="33" fillId="2" borderId="0" xfId="5" applyNumberFormat="1" applyFont="1" applyFill="1" applyBorder="1" applyAlignment="1" applyProtection="1">
      <alignment vertical="center" shrinkToFit="1"/>
    </xf>
    <xf numFmtId="176" fontId="33" fillId="2" borderId="21" xfId="5" applyNumberFormat="1" applyFont="1" applyFill="1" applyBorder="1" applyAlignment="1" applyProtection="1">
      <alignment vertical="center" shrinkToFit="1"/>
    </xf>
    <xf numFmtId="176" fontId="33" fillId="2" borderId="22" xfId="5" applyNumberFormat="1" applyFont="1" applyFill="1" applyBorder="1" applyAlignment="1" applyProtection="1">
      <alignment vertical="center" shrinkToFit="1"/>
    </xf>
    <xf numFmtId="0" fontId="31" fillId="2" borderId="30" xfId="2" applyFont="1" applyFill="1" applyBorder="1" applyAlignment="1" applyProtection="1">
      <alignment horizontal="center" vertical="center" wrapText="1"/>
    </xf>
    <xf numFmtId="0" fontId="31" fillId="2" borderId="2" xfId="2" applyFont="1" applyFill="1" applyBorder="1" applyAlignment="1" applyProtection="1">
      <alignment horizontal="center" vertical="center" wrapText="1"/>
    </xf>
    <xf numFmtId="0" fontId="31" fillId="2" borderId="3" xfId="2" applyFont="1" applyFill="1" applyBorder="1" applyAlignment="1" applyProtection="1">
      <alignment horizontal="center" vertical="center" wrapText="1"/>
    </xf>
    <xf numFmtId="0" fontId="31" fillId="2" borderId="16" xfId="2" applyFont="1" applyFill="1" applyBorder="1" applyAlignment="1" applyProtection="1">
      <alignment horizontal="center" vertical="center" wrapText="1"/>
    </xf>
    <xf numFmtId="0" fontId="31" fillId="2" borderId="0" xfId="2" applyFont="1" applyFill="1" applyBorder="1" applyAlignment="1" applyProtection="1">
      <alignment horizontal="center" vertical="center" wrapText="1"/>
    </xf>
    <xf numFmtId="0" fontId="31" fillId="2" borderId="5" xfId="2" applyFont="1" applyFill="1" applyBorder="1" applyAlignment="1" applyProtection="1">
      <alignment horizontal="center" vertical="center" wrapText="1"/>
    </xf>
    <xf numFmtId="0" fontId="31" fillId="2" borderId="31" xfId="2" applyFont="1" applyFill="1" applyBorder="1" applyAlignment="1" applyProtection="1">
      <alignment horizontal="center" vertical="center" wrapText="1"/>
    </xf>
    <xf numFmtId="0" fontId="31" fillId="2" borderId="6" xfId="2" applyFont="1" applyFill="1" applyBorder="1" applyAlignment="1" applyProtection="1">
      <alignment horizontal="center" vertical="center" wrapText="1"/>
    </xf>
    <xf numFmtId="0" fontId="31" fillId="2" borderId="8" xfId="2" applyFont="1" applyFill="1" applyBorder="1" applyAlignment="1" applyProtection="1">
      <alignment horizontal="center" vertical="center" wrapText="1"/>
    </xf>
    <xf numFmtId="176" fontId="21" fillId="2" borderId="7" xfId="2" applyNumberFormat="1" applyFont="1" applyFill="1" applyBorder="1" applyAlignment="1" applyProtection="1">
      <alignment horizontal="center" vertical="center" shrinkToFit="1"/>
    </xf>
    <xf numFmtId="176" fontId="21" fillId="2" borderId="6" xfId="2" applyNumberFormat="1" applyFont="1" applyFill="1" applyBorder="1" applyAlignment="1" applyProtection="1">
      <alignment horizontal="center" vertical="center" shrinkToFit="1"/>
    </xf>
    <xf numFmtId="176" fontId="21" fillId="2" borderId="8" xfId="2" applyNumberFormat="1" applyFont="1" applyFill="1" applyBorder="1" applyAlignment="1" applyProtection="1">
      <alignment horizontal="center" vertical="center" shrinkToFit="1"/>
    </xf>
    <xf numFmtId="176" fontId="33" fillId="2" borderId="1" xfId="5" applyNumberFormat="1" applyFont="1" applyFill="1" applyBorder="1" applyAlignment="1" applyProtection="1">
      <alignment horizontal="center" vertical="center" shrinkToFit="1"/>
    </xf>
    <xf numFmtId="176" fontId="33" fillId="2" borderId="2" xfId="5" applyNumberFormat="1" applyFont="1" applyFill="1" applyBorder="1" applyAlignment="1" applyProtection="1">
      <alignment horizontal="center" vertical="center" shrinkToFit="1"/>
    </xf>
    <xf numFmtId="176" fontId="33" fillId="2" borderId="4" xfId="5" applyNumberFormat="1" applyFont="1" applyFill="1" applyBorder="1" applyAlignment="1" applyProtection="1">
      <alignment horizontal="center" vertical="center" shrinkToFit="1"/>
    </xf>
    <xf numFmtId="176" fontId="33" fillId="2" borderId="0" xfId="5" applyNumberFormat="1" applyFont="1" applyFill="1" applyBorder="1" applyAlignment="1" applyProtection="1">
      <alignment horizontal="center" vertical="center" shrinkToFit="1"/>
    </xf>
    <xf numFmtId="176" fontId="33" fillId="2" borderId="21" xfId="5" applyNumberFormat="1" applyFont="1" applyFill="1" applyBorder="1" applyAlignment="1" applyProtection="1">
      <alignment horizontal="center" vertical="center" shrinkToFit="1"/>
    </xf>
    <xf numFmtId="176" fontId="33" fillId="2" borderId="22" xfId="5" applyNumberFormat="1" applyFont="1" applyFill="1" applyBorder="1" applyAlignment="1" applyProtection="1">
      <alignment horizontal="center" vertical="center" shrinkToFit="1"/>
    </xf>
    <xf numFmtId="0" fontId="31" fillId="2" borderId="107" xfId="2" applyFont="1" applyFill="1" applyBorder="1" applyAlignment="1" applyProtection="1">
      <alignment horizontal="center" vertical="center" wrapText="1"/>
    </xf>
    <xf numFmtId="0" fontId="31" fillId="2" borderId="108" xfId="2" applyFont="1" applyFill="1" applyBorder="1" applyAlignment="1" applyProtection="1">
      <alignment horizontal="center" vertical="center" wrapText="1"/>
    </xf>
    <xf numFmtId="0" fontId="21" fillId="2" borderId="13" xfId="2" applyFont="1" applyFill="1" applyBorder="1" applyAlignment="1" applyProtection="1">
      <alignment horizontal="center" vertical="center" shrinkToFit="1"/>
    </xf>
    <xf numFmtId="176" fontId="33" fillId="2" borderId="27" xfId="5" applyNumberFormat="1" applyFont="1" applyFill="1" applyBorder="1" applyAlignment="1" applyProtection="1">
      <alignment horizontal="right" vertical="center"/>
    </xf>
    <xf numFmtId="176" fontId="33" fillId="2" borderId="28" xfId="5" applyNumberFormat="1" applyFont="1" applyFill="1" applyBorder="1" applyAlignment="1" applyProtection="1">
      <alignment horizontal="right" vertical="center"/>
    </xf>
    <xf numFmtId="176" fontId="33" fillId="2" borderId="94" xfId="5" applyNumberFormat="1" applyFont="1" applyFill="1" applyBorder="1" applyAlignment="1" applyProtection="1">
      <alignment horizontal="right" vertical="center"/>
    </xf>
    <xf numFmtId="176" fontId="33" fillId="2" borderId="105" xfId="5" applyNumberFormat="1" applyFont="1" applyFill="1" applyBorder="1" applyAlignment="1" applyProtection="1">
      <alignment horizontal="right" vertical="center"/>
    </xf>
    <xf numFmtId="38" fontId="21" fillId="2" borderId="104" xfId="5" applyFont="1" applyFill="1" applyBorder="1" applyAlignment="1" applyProtection="1">
      <alignment horizontal="center" vertical="top" shrinkToFit="1"/>
    </xf>
    <xf numFmtId="38" fontId="21" fillId="2" borderId="106" xfId="5" applyFont="1" applyFill="1" applyBorder="1" applyAlignment="1" applyProtection="1">
      <alignment horizontal="center" vertical="top" shrinkToFit="1"/>
    </xf>
    <xf numFmtId="0" fontId="14" fillId="2" borderId="34" xfId="2" applyFont="1" applyFill="1" applyBorder="1" applyAlignment="1" applyProtection="1">
      <alignment horizontal="center" vertical="center" wrapText="1"/>
    </xf>
    <xf numFmtId="0" fontId="14" fillId="2" borderId="10" xfId="2" applyFont="1" applyFill="1" applyBorder="1" applyAlignment="1" applyProtection="1">
      <alignment horizontal="center" vertical="center" wrapText="1"/>
    </xf>
    <xf numFmtId="0" fontId="14" fillId="2" borderId="11" xfId="2" applyFont="1" applyFill="1" applyBorder="1" applyAlignment="1" applyProtection="1">
      <alignment horizontal="center" vertical="center" wrapText="1"/>
    </xf>
    <xf numFmtId="0" fontId="14" fillId="2" borderId="4" xfId="2" applyFont="1" applyFill="1" applyBorder="1" applyAlignment="1" applyProtection="1">
      <alignment horizontal="center" vertical="center" wrapText="1"/>
    </xf>
    <xf numFmtId="0" fontId="14" fillId="2" borderId="0" xfId="2" applyFont="1" applyFill="1" applyBorder="1" applyAlignment="1" applyProtection="1">
      <alignment horizontal="center" vertical="center" wrapText="1"/>
    </xf>
    <xf numFmtId="0" fontId="14" fillId="2" borderId="17" xfId="2" applyFont="1" applyFill="1" applyBorder="1" applyAlignment="1" applyProtection="1">
      <alignment horizontal="center" vertical="center" wrapText="1"/>
    </xf>
    <xf numFmtId="0" fontId="14" fillId="2" borderId="21" xfId="2" applyFont="1" applyFill="1" applyBorder="1" applyAlignment="1" applyProtection="1">
      <alignment horizontal="center" vertical="center" wrapText="1"/>
    </xf>
    <xf numFmtId="0" fontId="14" fillId="2" borderId="22" xfId="2" applyFont="1" applyFill="1" applyBorder="1" applyAlignment="1" applyProtection="1">
      <alignment horizontal="center" vertical="center" wrapText="1"/>
    </xf>
    <xf numFmtId="0" fontId="14" fillId="2" borderId="26" xfId="2" applyFont="1" applyFill="1" applyBorder="1" applyAlignment="1" applyProtection="1">
      <alignment horizontal="center" vertical="center" wrapText="1"/>
    </xf>
    <xf numFmtId="0" fontId="21" fillId="2" borderId="1" xfId="2" applyFont="1" applyFill="1" applyBorder="1" applyAlignment="1" applyProtection="1">
      <alignment horizontal="left" vertical="center" shrinkToFit="1"/>
    </xf>
    <xf numFmtId="0" fontId="21" fillId="2" borderId="2" xfId="2" applyFont="1" applyFill="1" applyBorder="1" applyAlignment="1" applyProtection="1">
      <alignment horizontal="left" vertical="center" shrinkToFit="1"/>
    </xf>
    <xf numFmtId="0" fontId="21" fillId="2" borderId="3" xfId="2" applyFont="1" applyFill="1" applyBorder="1" applyAlignment="1" applyProtection="1">
      <alignment horizontal="left" vertical="center" shrinkToFit="1"/>
    </xf>
    <xf numFmtId="0" fontId="21" fillId="2" borderId="4" xfId="2" applyFont="1" applyFill="1" applyBorder="1" applyAlignment="1" applyProtection="1">
      <alignment horizontal="left" vertical="center" shrinkToFit="1"/>
    </xf>
    <xf numFmtId="0" fontId="21" fillId="2" borderId="0" xfId="2" applyFont="1" applyFill="1" applyBorder="1" applyAlignment="1" applyProtection="1">
      <alignment horizontal="left" vertical="center" shrinkToFit="1"/>
    </xf>
    <xf numFmtId="0" fontId="21" fillId="2" borderId="5" xfId="2" applyFont="1" applyFill="1" applyBorder="1" applyAlignment="1" applyProtection="1">
      <alignment horizontal="left" vertical="center" shrinkToFit="1"/>
    </xf>
    <xf numFmtId="0" fontId="21" fillId="2" borderId="21" xfId="2" applyFont="1" applyFill="1" applyBorder="1" applyAlignment="1" applyProtection="1">
      <alignment horizontal="left" vertical="center" shrinkToFit="1"/>
    </xf>
    <xf numFmtId="0" fontId="21" fillId="2" borderId="22" xfId="2" applyFont="1" applyFill="1" applyBorder="1" applyAlignment="1" applyProtection="1">
      <alignment horizontal="left" vertical="center" shrinkToFit="1"/>
    </xf>
    <xf numFmtId="0" fontId="21" fillId="2" borderId="23" xfId="2" applyFont="1" applyFill="1" applyBorder="1" applyAlignment="1" applyProtection="1">
      <alignment horizontal="left" vertical="center" shrinkToFit="1"/>
    </xf>
    <xf numFmtId="0" fontId="25" fillId="2" borderId="9" xfId="2" applyFont="1" applyFill="1" applyBorder="1" applyAlignment="1" applyProtection="1">
      <alignment horizontal="center" vertical="center"/>
    </xf>
    <xf numFmtId="0" fontId="25" fillId="2" borderId="33" xfId="2" applyFont="1" applyFill="1" applyBorder="1" applyAlignment="1" applyProtection="1">
      <alignment horizontal="center" vertical="center"/>
    </xf>
    <xf numFmtId="176" fontId="21" fillId="2" borderId="34" xfId="3" applyNumberFormat="1" applyFont="1" applyFill="1" applyBorder="1" applyAlignment="1" applyProtection="1">
      <alignment horizontal="center" vertical="center" shrinkToFit="1"/>
    </xf>
    <xf numFmtId="176" fontId="21" fillId="2" borderId="10" xfId="3" applyNumberFormat="1" applyFont="1" applyFill="1" applyBorder="1" applyAlignment="1" applyProtection="1">
      <alignment horizontal="center" vertical="center" shrinkToFit="1"/>
    </xf>
    <xf numFmtId="176" fontId="21" fillId="2" borderId="4" xfId="3" applyNumberFormat="1" applyFont="1" applyFill="1" applyBorder="1" applyAlignment="1" applyProtection="1">
      <alignment horizontal="center" vertical="center" shrinkToFit="1"/>
    </xf>
    <xf numFmtId="176" fontId="21" fillId="2" borderId="0" xfId="3" applyNumberFormat="1" applyFont="1" applyFill="1" applyBorder="1" applyAlignment="1" applyProtection="1">
      <alignment horizontal="center" vertical="center" shrinkToFit="1"/>
    </xf>
    <xf numFmtId="176" fontId="21" fillId="2" borderId="21" xfId="3" applyNumberFormat="1" applyFont="1" applyFill="1" applyBorder="1" applyAlignment="1" applyProtection="1">
      <alignment horizontal="center" vertical="center" shrinkToFit="1"/>
    </xf>
    <xf numFmtId="176" fontId="21" fillId="2" borderId="22" xfId="3" applyNumberFormat="1" applyFont="1" applyFill="1" applyBorder="1" applyAlignment="1" applyProtection="1">
      <alignment horizontal="center" vertical="center" shrinkToFit="1"/>
    </xf>
    <xf numFmtId="0" fontId="14" fillId="2" borderId="33" xfId="2" applyFont="1" applyFill="1" applyBorder="1" applyAlignment="1" applyProtection="1">
      <alignment horizontal="center" vertical="top"/>
    </xf>
    <xf numFmtId="176" fontId="14" fillId="2" borderId="13" xfId="3" applyNumberFormat="1" applyFont="1" applyFill="1" applyBorder="1" applyAlignment="1" applyProtection="1">
      <alignment horizontal="center" vertical="center" wrapText="1" shrinkToFit="1"/>
    </xf>
    <xf numFmtId="176" fontId="14" fillId="2" borderId="13" xfId="3" applyNumberFormat="1" applyFont="1" applyFill="1" applyBorder="1" applyAlignment="1" applyProtection="1">
      <alignment horizontal="center" vertical="center" shrinkToFit="1"/>
    </xf>
    <xf numFmtId="176" fontId="14" fillId="2" borderId="19" xfId="3" applyNumberFormat="1" applyFont="1" applyFill="1" applyBorder="1" applyAlignment="1" applyProtection="1">
      <alignment horizontal="center" vertical="center" shrinkToFit="1"/>
    </xf>
    <xf numFmtId="0" fontId="21" fillId="2" borderId="30" xfId="2" applyFont="1" applyFill="1" applyBorder="1" applyAlignment="1" applyProtection="1">
      <alignment horizontal="center" vertical="center" wrapText="1"/>
    </xf>
    <xf numFmtId="0" fontId="21" fillId="2" borderId="2" xfId="2" applyFont="1" applyFill="1" applyBorder="1" applyAlignment="1" applyProtection="1">
      <alignment horizontal="center" vertical="center" wrapText="1"/>
    </xf>
    <xf numFmtId="0" fontId="21" fillId="2" borderId="3" xfId="2" applyFont="1" applyFill="1" applyBorder="1" applyAlignment="1" applyProtection="1">
      <alignment horizontal="center" vertical="center" wrapText="1"/>
    </xf>
    <xf numFmtId="0" fontId="21" fillId="2" borderId="16" xfId="2" applyFont="1" applyFill="1" applyBorder="1" applyAlignment="1" applyProtection="1">
      <alignment horizontal="center" vertical="center" wrapText="1"/>
    </xf>
    <xf numFmtId="0" fontId="21" fillId="2" borderId="0" xfId="2" applyFont="1" applyFill="1" applyBorder="1" applyAlignment="1" applyProtection="1">
      <alignment horizontal="center" vertical="center" wrapText="1"/>
    </xf>
    <xf numFmtId="0" fontId="21" fillId="2" borderId="5" xfId="2" applyFont="1" applyFill="1" applyBorder="1" applyAlignment="1" applyProtection="1">
      <alignment horizontal="center" vertical="center" wrapText="1"/>
    </xf>
    <xf numFmtId="0" fontId="21" fillId="2" borderId="25" xfId="2" applyFont="1" applyFill="1" applyBorder="1" applyAlignment="1" applyProtection="1">
      <alignment horizontal="center" vertical="center" wrapText="1"/>
    </xf>
    <xf numFmtId="0" fontId="21" fillId="2" borderId="22" xfId="2" applyFont="1" applyFill="1" applyBorder="1" applyAlignment="1" applyProtection="1">
      <alignment horizontal="center" vertical="center" wrapText="1"/>
    </xf>
    <xf numFmtId="0" fontId="21" fillId="2" borderId="23" xfId="2" applyFont="1" applyFill="1" applyBorder="1" applyAlignment="1" applyProtection="1">
      <alignment horizontal="center" vertical="center" wrapText="1"/>
    </xf>
    <xf numFmtId="0" fontId="21" fillId="2" borderId="31" xfId="2" applyFont="1" applyFill="1" applyBorder="1" applyAlignment="1" applyProtection="1">
      <alignment horizontal="center" vertical="center" wrapText="1"/>
    </xf>
    <xf numFmtId="0" fontId="21" fillId="2" borderId="6" xfId="2" applyFont="1" applyFill="1" applyBorder="1" applyAlignment="1" applyProtection="1">
      <alignment horizontal="center" vertical="center" wrapText="1"/>
    </xf>
    <xf numFmtId="0" fontId="21" fillId="2" borderId="8" xfId="2" applyFont="1" applyFill="1" applyBorder="1" applyAlignment="1" applyProtection="1">
      <alignment horizontal="center" vertical="center" wrapText="1"/>
    </xf>
    <xf numFmtId="0" fontId="21" fillId="2" borderId="7" xfId="2" applyFont="1" applyFill="1" applyBorder="1" applyAlignment="1" applyProtection="1">
      <alignment horizontal="left" vertical="center" shrinkToFit="1"/>
    </xf>
    <xf numFmtId="0" fontId="21" fillId="2" borderId="6" xfId="2" applyFont="1" applyFill="1" applyBorder="1" applyAlignment="1" applyProtection="1">
      <alignment horizontal="left" vertical="center" shrinkToFit="1"/>
    </xf>
    <xf numFmtId="0" fontId="21" fillId="2" borderId="8" xfId="2" applyFont="1" applyFill="1" applyBorder="1" applyAlignment="1" applyProtection="1">
      <alignment horizontal="left" vertical="center" shrinkToFit="1"/>
    </xf>
    <xf numFmtId="176" fontId="25" fillId="2" borderId="24" xfId="5" applyNumberFormat="1" applyFont="1" applyFill="1" applyBorder="1" applyAlignment="1" applyProtection="1">
      <alignment horizontal="center" vertical="top" shrinkToFit="1"/>
    </xf>
    <xf numFmtId="176" fontId="25" fillId="2" borderId="17" xfId="5" applyNumberFormat="1" applyFont="1" applyFill="1" applyBorder="1" applyAlignment="1" applyProtection="1">
      <alignment horizontal="center" vertical="top" shrinkToFit="1"/>
    </xf>
    <xf numFmtId="176" fontId="25" fillId="2" borderId="26" xfId="5" applyNumberFormat="1" applyFont="1" applyFill="1" applyBorder="1" applyAlignment="1" applyProtection="1">
      <alignment horizontal="center" vertical="top" shrinkToFit="1"/>
    </xf>
    <xf numFmtId="0" fontId="25" fillId="2" borderId="0" xfId="2" applyFont="1" applyFill="1" applyAlignment="1" applyProtection="1">
      <alignment horizontal="left" vertical="center" wrapText="1" shrinkToFit="1"/>
    </xf>
    <xf numFmtId="38" fontId="33" fillId="2" borderId="19" xfId="2" applyNumberFormat="1" applyFont="1" applyFill="1" applyBorder="1" applyAlignment="1" applyProtection="1">
      <alignment horizontal="center" vertical="center" shrinkToFit="1"/>
    </xf>
    <xf numFmtId="0" fontId="33" fillId="2" borderId="19" xfId="2" applyFont="1" applyFill="1" applyBorder="1" applyAlignment="1" applyProtection="1">
      <alignment horizontal="center" vertical="center" shrinkToFit="1"/>
    </xf>
    <xf numFmtId="0" fontId="33" fillId="2" borderId="49" xfId="2" applyFont="1" applyFill="1" applyBorder="1" applyAlignment="1" applyProtection="1">
      <alignment horizontal="center" vertical="center" shrinkToFit="1"/>
    </xf>
    <xf numFmtId="176" fontId="21" fillId="2" borderId="34" xfId="5" applyNumberFormat="1" applyFont="1" applyFill="1" applyBorder="1" applyAlignment="1" applyProtection="1">
      <alignment horizontal="center" vertical="center" shrinkToFit="1"/>
    </xf>
    <xf numFmtId="176" fontId="21" fillId="2" borderId="10" xfId="5" applyNumberFormat="1" applyFont="1" applyFill="1" applyBorder="1" applyAlignment="1" applyProtection="1">
      <alignment horizontal="center" vertical="center" shrinkToFit="1"/>
    </xf>
    <xf numFmtId="176" fontId="21" fillId="2" borderId="33" xfId="5" applyNumberFormat="1" applyFont="1" applyFill="1" applyBorder="1" applyAlignment="1" applyProtection="1">
      <alignment horizontal="center" vertical="center" shrinkToFit="1"/>
    </xf>
    <xf numFmtId="176" fontId="21" fillId="2" borderId="4" xfId="5" applyNumberFormat="1" applyFont="1" applyFill="1" applyBorder="1" applyAlignment="1" applyProtection="1">
      <alignment horizontal="center" vertical="center" shrinkToFit="1"/>
    </xf>
    <xf numFmtId="176" fontId="21" fillId="2" borderId="0" xfId="5" applyNumberFormat="1" applyFont="1" applyFill="1" applyBorder="1" applyAlignment="1" applyProtection="1">
      <alignment horizontal="center" vertical="center" shrinkToFit="1"/>
    </xf>
    <xf numFmtId="176" fontId="21" fillId="2" borderId="5" xfId="5" applyNumberFormat="1" applyFont="1" applyFill="1" applyBorder="1" applyAlignment="1" applyProtection="1">
      <alignment horizontal="center" vertical="center" shrinkToFit="1"/>
    </xf>
    <xf numFmtId="176" fontId="21" fillId="2" borderId="21" xfId="5" applyNumberFormat="1" applyFont="1" applyFill="1" applyBorder="1" applyAlignment="1" applyProtection="1">
      <alignment horizontal="center" vertical="center" shrinkToFit="1"/>
    </xf>
    <xf numFmtId="176" fontId="21" fillId="2" borderId="22" xfId="5" applyNumberFormat="1" applyFont="1" applyFill="1" applyBorder="1" applyAlignment="1" applyProtection="1">
      <alignment horizontal="center" vertical="center" shrinkToFit="1"/>
    </xf>
    <xf numFmtId="176" fontId="21" fillId="2" borderId="23" xfId="5" applyNumberFormat="1" applyFont="1" applyFill="1" applyBorder="1" applyAlignment="1" applyProtection="1">
      <alignment horizontal="center" vertical="center" shrinkToFit="1"/>
    </xf>
    <xf numFmtId="0" fontId="16" fillId="2" borderId="34" xfId="2" applyFont="1" applyFill="1" applyBorder="1" applyAlignment="1" applyProtection="1">
      <alignment horizontal="left" vertical="center" wrapText="1"/>
    </xf>
    <xf numFmtId="0" fontId="16" fillId="2" borderId="10" xfId="2" applyFont="1" applyFill="1" applyBorder="1" applyAlignment="1" applyProtection="1">
      <alignment horizontal="left" vertical="center" wrapText="1"/>
    </xf>
    <xf numFmtId="0" fontId="16" fillId="2" borderId="11" xfId="2" applyFont="1" applyFill="1" applyBorder="1" applyAlignment="1" applyProtection="1">
      <alignment horizontal="left" vertical="center" wrapText="1"/>
    </xf>
    <xf numFmtId="0" fontId="16" fillId="2" borderId="4" xfId="2" applyFont="1" applyFill="1" applyBorder="1" applyAlignment="1" applyProtection="1">
      <alignment horizontal="left" vertical="center" wrapText="1"/>
    </xf>
    <xf numFmtId="0" fontId="16" fillId="2" borderId="17" xfId="2" applyFont="1" applyFill="1" applyBorder="1" applyAlignment="1" applyProtection="1">
      <alignment horizontal="left" vertical="center" wrapText="1"/>
    </xf>
    <xf numFmtId="0" fontId="16" fillId="2" borderId="21" xfId="2" applyFont="1" applyFill="1" applyBorder="1" applyAlignment="1" applyProtection="1">
      <alignment horizontal="left" vertical="center" wrapText="1"/>
    </xf>
    <xf numFmtId="0" fontId="16" fillId="2" borderId="26" xfId="2" applyFont="1" applyFill="1" applyBorder="1" applyAlignment="1" applyProtection="1">
      <alignment horizontal="left" vertical="center" wrapText="1"/>
    </xf>
    <xf numFmtId="38" fontId="21" fillId="2" borderId="3" xfId="5" applyFont="1" applyFill="1" applyBorder="1" applyAlignment="1" applyProtection="1">
      <alignment horizontal="center" vertical="top" shrinkToFit="1"/>
    </xf>
    <xf numFmtId="38" fontId="21" fillId="2" borderId="5" xfId="5" applyFont="1" applyFill="1" applyBorder="1" applyAlignment="1" applyProtection="1">
      <alignment horizontal="center" vertical="top" shrinkToFit="1"/>
    </xf>
    <xf numFmtId="38" fontId="21" fillId="2" borderId="23" xfId="5" applyFont="1" applyFill="1" applyBorder="1" applyAlignment="1" applyProtection="1">
      <alignment horizontal="center" vertical="top" shrinkToFit="1"/>
    </xf>
    <xf numFmtId="38" fontId="21" fillId="2" borderId="2" xfId="5" applyFont="1" applyFill="1" applyBorder="1" applyAlignment="1" applyProtection="1">
      <alignment horizontal="center" vertical="top" shrinkToFit="1"/>
    </xf>
    <xf numFmtId="38" fontId="21" fillId="2" borderId="0" xfId="5" applyFont="1" applyFill="1" applyBorder="1" applyAlignment="1" applyProtection="1">
      <alignment horizontal="center" vertical="top" shrinkToFit="1"/>
    </xf>
    <xf numFmtId="38" fontId="21" fillId="2" borderId="22" xfId="5" applyFont="1" applyFill="1" applyBorder="1" applyAlignment="1" applyProtection="1">
      <alignment horizontal="center" vertical="top" shrinkToFit="1"/>
    </xf>
    <xf numFmtId="0" fontId="33" fillId="2" borderId="1" xfId="2" applyFont="1" applyFill="1" applyBorder="1" applyAlignment="1" applyProtection="1">
      <alignment horizontal="center" vertical="center" shrinkToFit="1"/>
    </xf>
    <xf numFmtId="0" fontId="33" fillId="2" borderId="2" xfId="2" applyFont="1" applyFill="1" applyBorder="1" applyAlignment="1" applyProtection="1">
      <alignment horizontal="center" vertical="center" shrinkToFit="1"/>
    </xf>
    <xf numFmtId="0" fontId="33" fillId="2" borderId="24" xfId="2" applyFont="1" applyFill="1" applyBorder="1" applyAlignment="1" applyProtection="1">
      <alignment horizontal="center" vertical="center" shrinkToFit="1"/>
    </xf>
    <xf numFmtId="0" fontId="33" fillId="2" borderId="4" xfId="2" applyFont="1" applyFill="1" applyBorder="1" applyAlignment="1" applyProtection="1">
      <alignment horizontal="center" vertical="center" shrinkToFit="1"/>
    </xf>
    <xf numFmtId="0" fontId="33" fillId="2" borderId="0" xfId="2" applyFont="1" applyFill="1" applyBorder="1" applyAlignment="1" applyProtection="1">
      <alignment horizontal="center" vertical="center" shrinkToFit="1"/>
    </xf>
    <xf numFmtId="0" fontId="33" fillId="2" borderId="17" xfId="2" applyFont="1" applyFill="1" applyBorder="1" applyAlignment="1" applyProtection="1">
      <alignment horizontal="center" vertical="center" shrinkToFit="1"/>
    </xf>
    <xf numFmtId="0" fontId="33" fillId="2" borderId="7" xfId="2" applyFont="1" applyFill="1" applyBorder="1" applyAlignment="1" applyProtection="1">
      <alignment horizontal="center" vertical="center" shrinkToFit="1"/>
    </xf>
    <xf numFmtId="0" fontId="33" fillId="2" borderId="6" xfId="2" applyFont="1" applyFill="1" applyBorder="1" applyAlignment="1" applyProtection="1">
      <alignment horizontal="center" vertical="center" shrinkToFit="1"/>
    </xf>
    <xf numFmtId="0" fontId="33" fillId="2" borderId="32" xfId="2" applyFont="1" applyFill="1" applyBorder="1" applyAlignment="1" applyProtection="1">
      <alignment horizontal="center" vertical="center" shrinkToFit="1"/>
    </xf>
    <xf numFmtId="0" fontId="21" fillId="17" borderId="30" xfId="2" applyFont="1" applyFill="1" applyBorder="1" applyAlignment="1" applyProtection="1">
      <alignment horizontal="center" vertical="center" wrapText="1"/>
    </xf>
    <xf numFmtId="0" fontId="16" fillId="17" borderId="2" xfId="2" applyFont="1" applyFill="1" applyBorder="1" applyAlignment="1" applyProtection="1">
      <alignment horizontal="center" vertical="center" wrapText="1"/>
    </xf>
    <xf numFmtId="0" fontId="16" fillId="17" borderId="3" xfId="2" applyFont="1" applyFill="1" applyBorder="1" applyAlignment="1" applyProtection="1">
      <alignment horizontal="center" vertical="center" wrapText="1"/>
    </xf>
    <xf numFmtId="0" fontId="16" fillId="17" borderId="16" xfId="2" applyFont="1" applyFill="1" applyBorder="1" applyAlignment="1" applyProtection="1">
      <alignment horizontal="center" vertical="center" wrapText="1"/>
    </xf>
    <xf numFmtId="0" fontId="16" fillId="17" borderId="0" xfId="2" applyFont="1" applyFill="1" applyBorder="1" applyAlignment="1" applyProtection="1">
      <alignment horizontal="center" vertical="center" wrapText="1"/>
    </xf>
    <xf numFmtId="0" fontId="16" fillId="17" borderId="5" xfId="2" applyFont="1" applyFill="1" applyBorder="1" applyAlignment="1" applyProtection="1">
      <alignment horizontal="center" vertical="center" wrapText="1"/>
    </xf>
    <xf numFmtId="0" fontId="31" fillId="2" borderId="1" xfId="2" applyFont="1" applyFill="1" applyBorder="1" applyAlignment="1" applyProtection="1">
      <alignment horizontal="center" vertical="center" shrinkToFit="1"/>
    </xf>
    <xf numFmtId="0" fontId="31" fillId="2" borderId="2" xfId="2" applyFont="1" applyFill="1" applyBorder="1" applyAlignment="1" applyProtection="1">
      <alignment horizontal="center" vertical="center" shrinkToFit="1"/>
    </xf>
    <xf numFmtId="0" fontId="31" fillId="2" borderId="3" xfId="2" applyFont="1" applyFill="1" applyBorder="1" applyAlignment="1" applyProtection="1">
      <alignment horizontal="center" vertical="center" shrinkToFit="1"/>
    </xf>
    <xf numFmtId="0" fontId="31" fillId="2" borderId="4" xfId="2" applyFont="1" applyFill="1" applyBorder="1" applyAlignment="1" applyProtection="1">
      <alignment horizontal="center" vertical="center" shrinkToFit="1"/>
    </xf>
    <xf numFmtId="0" fontId="31" fillId="2" borderId="0" xfId="2" applyFont="1" applyFill="1" applyBorder="1" applyAlignment="1" applyProtection="1">
      <alignment horizontal="center" vertical="center" shrinkToFit="1"/>
    </xf>
    <xf numFmtId="0" fontId="31" fillId="2" borderId="5" xfId="2" applyFont="1" applyFill="1" applyBorder="1" applyAlignment="1" applyProtection="1">
      <alignment horizontal="center" vertical="center" shrinkToFit="1"/>
    </xf>
    <xf numFmtId="0" fontId="31" fillId="2" borderId="21" xfId="2" applyFont="1" applyFill="1" applyBorder="1" applyAlignment="1" applyProtection="1">
      <alignment horizontal="center" vertical="center" shrinkToFit="1"/>
    </xf>
    <xf numFmtId="0" fontId="31" fillId="2" borderId="22" xfId="2" applyFont="1" applyFill="1" applyBorder="1" applyAlignment="1" applyProtection="1">
      <alignment horizontal="center" vertical="center" shrinkToFit="1"/>
    </xf>
    <xf numFmtId="0" fontId="31" fillId="2" borderId="23" xfId="2" applyFont="1" applyFill="1" applyBorder="1" applyAlignment="1" applyProtection="1">
      <alignment horizontal="center" vertical="center" shrinkToFit="1"/>
    </xf>
    <xf numFmtId="0" fontId="31" fillId="2" borderId="24" xfId="2" applyFont="1" applyFill="1" applyBorder="1" applyAlignment="1" applyProtection="1">
      <alignment horizontal="center" vertical="center" shrinkToFit="1"/>
    </xf>
    <xf numFmtId="0" fontId="31" fillId="2" borderId="17" xfId="2" applyFont="1" applyFill="1" applyBorder="1" applyAlignment="1" applyProtection="1">
      <alignment horizontal="center" vertical="center" shrinkToFit="1"/>
    </xf>
    <xf numFmtId="0" fontId="31" fillId="2" borderId="26" xfId="2" applyFont="1" applyFill="1" applyBorder="1" applyAlignment="1" applyProtection="1">
      <alignment horizontal="center" vertical="center" shrinkToFit="1"/>
    </xf>
    <xf numFmtId="0" fontId="33" fillId="2" borderId="18" xfId="2" applyFont="1" applyFill="1" applyBorder="1" applyAlignment="1" applyProtection="1">
      <alignment horizontal="center" vertical="center" shrinkToFit="1"/>
    </xf>
    <xf numFmtId="0" fontId="33" fillId="2" borderId="48" xfId="2" applyFont="1" applyFill="1" applyBorder="1" applyAlignment="1" applyProtection="1">
      <alignment horizontal="center" vertical="center" shrinkToFit="1"/>
    </xf>
    <xf numFmtId="0" fontId="33" fillId="2" borderId="3" xfId="2" applyFont="1" applyFill="1" applyBorder="1" applyAlignment="1" applyProtection="1">
      <alignment horizontal="center" vertical="center" shrinkToFit="1"/>
    </xf>
    <xf numFmtId="0" fontId="33" fillId="2" borderId="5" xfId="2" applyFont="1" applyFill="1" applyBorder="1" applyAlignment="1" applyProtection="1">
      <alignment horizontal="center" vertical="center" shrinkToFit="1"/>
    </xf>
    <xf numFmtId="0" fontId="33" fillId="2" borderId="8" xfId="2" applyFont="1" applyFill="1" applyBorder="1" applyAlignment="1" applyProtection="1">
      <alignment horizontal="center" vertical="center" shrinkToFit="1"/>
    </xf>
    <xf numFmtId="0" fontId="31" fillId="17" borderId="16" xfId="2" applyFont="1" applyFill="1" applyBorder="1" applyAlignment="1" applyProtection="1">
      <alignment horizontal="center" vertical="center" shrinkToFit="1"/>
    </xf>
    <xf numFmtId="0" fontId="31" fillId="17" borderId="0" xfId="2" applyFont="1" applyFill="1" applyBorder="1" applyAlignment="1" applyProtection="1">
      <alignment horizontal="center" vertical="center" shrinkToFit="1"/>
    </xf>
    <xf numFmtId="0" fontId="31" fillId="17" borderId="5" xfId="2" applyFont="1" applyFill="1" applyBorder="1" applyAlignment="1" applyProtection="1">
      <alignment horizontal="center" vertical="center" shrinkToFit="1"/>
    </xf>
    <xf numFmtId="0" fontId="31" fillId="17" borderId="31" xfId="2" applyFont="1" applyFill="1" applyBorder="1" applyAlignment="1" applyProtection="1">
      <alignment horizontal="center" vertical="center" shrinkToFit="1"/>
    </xf>
    <xf numFmtId="0" fontId="31" fillId="17" borderId="6" xfId="2" applyFont="1" applyFill="1" applyBorder="1" applyAlignment="1" applyProtection="1">
      <alignment horizontal="center" vertical="center" shrinkToFit="1"/>
    </xf>
    <xf numFmtId="0" fontId="31" fillId="17" borderId="8" xfId="2" applyFont="1" applyFill="1" applyBorder="1" applyAlignment="1" applyProtection="1">
      <alignment horizontal="center" vertical="center" shrinkToFit="1"/>
    </xf>
    <xf numFmtId="0" fontId="31" fillId="2" borderId="4" xfId="2" applyFont="1" applyFill="1" applyBorder="1" applyAlignment="1" applyProtection="1">
      <alignment horizontal="center" vertical="center"/>
    </xf>
    <xf numFmtId="0" fontId="31" fillId="2" borderId="7" xfId="2" applyFont="1" applyFill="1" applyBorder="1" applyAlignment="1" applyProtection="1">
      <alignment horizontal="center" vertical="center"/>
    </xf>
    <xf numFmtId="0" fontId="31" fillId="2" borderId="6" xfId="2" applyFont="1" applyFill="1" applyBorder="1" applyAlignment="1" applyProtection="1">
      <alignment horizontal="center" vertical="center"/>
    </xf>
    <xf numFmtId="182" fontId="33" fillId="2" borderId="2" xfId="5" applyNumberFormat="1" applyFont="1" applyFill="1" applyBorder="1" applyAlignment="1" applyProtection="1">
      <alignment horizontal="right" vertical="center"/>
    </xf>
    <xf numFmtId="182" fontId="33" fillId="2" borderId="0" xfId="5" applyNumberFormat="1" applyFont="1" applyFill="1" applyBorder="1" applyAlignment="1" applyProtection="1">
      <alignment horizontal="right" vertical="center"/>
    </xf>
    <xf numFmtId="182" fontId="33" fillId="2" borderId="6" xfId="5" applyNumberFormat="1" applyFont="1" applyFill="1" applyBorder="1" applyAlignment="1" applyProtection="1">
      <alignment horizontal="right" vertical="center"/>
    </xf>
    <xf numFmtId="0" fontId="31" fillId="2" borderId="1" xfId="2" applyFont="1" applyFill="1" applyBorder="1" applyAlignment="1" applyProtection="1">
      <alignment horizontal="center" vertical="center"/>
    </xf>
    <xf numFmtId="0" fontId="14" fillId="2" borderId="32" xfId="2" applyFont="1" applyFill="1" applyBorder="1" applyAlignment="1" applyProtection="1">
      <alignment horizontal="center" vertical="top"/>
    </xf>
    <xf numFmtId="0" fontId="25" fillId="17" borderId="16" xfId="2" applyFont="1" applyFill="1" applyBorder="1" applyAlignment="1" applyProtection="1">
      <alignment horizontal="center" vertical="top" wrapText="1"/>
    </xf>
    <xf numFmtId="0" fontId="25" fillId="17" borderId="0" xfId="2" applyFont="1" applyFill="1" applyBorder="1" applyAlignment="1" applyProtection="1">
      <alignment horizontal="center" vertical="top" wrapText="1"/>
    </xf>
    <xf numFmtId="0" fontId="25" fillId="17" borderId="5" xfId="2" applyFont="1" applyFill="1" applyBorder="1" applyAlignment="1" applyProtection="1">
      <alignment horizontal="center" vertical="top" wrapText="1"/>
    </xf>
    <xf numFmtId="0" fontId="25" fillId="17" borderId="25" xfId="2" applyFont="1" applyFill="1" applyBorder="1" applyAlignment="1" applyProtection="1">
      <alignment horizontal="center" vertical="top" wrapText="1"/>
    </xf>
    <xf numFmtId="0" fontId="25" fillId="17" borderId="22" xfId="2" applyFont="1" applyFill="1" applyBorder="1" applyAlignment="1" applyProtection="1">
      <alignment horizontal="center" vertical="top" wrapText="1"/>
    </xf>
    <xf numFmtId="0" fontId="25" fillId="17" borderId="23" xfId="2" applyFont="1" applyFill="1" applyBorder="1" applyAlignment="1" applyProtection="1">
      <alignment horizontal="center" vertical="top" wrapText="1"/>
    </xf>
    <xf numFmtId="0" fontId="31" fillId="2" borderId="21" xfId="2" applyFont="1" applyFill="1" applyBorder="1" applyAlignment="1" applyProtection="1">
      <alignment horizontal="center" vertical="center"/>
    </xf>
    <xf numFmtId="0" fontId="14" fillId="2" borderId="2" xfId="2" applyFont="1" applyFill="1" applyBorder="1" applyAlignment="1" applyProtection="1">
      <alignment horizontal="center" vertical="center" shrinkToFit="1"/>
    </xf>
    <xf numFmtId="0" fontId="14" fillId="2" borderId="3" xfId="2" applyFont="1" applyFill="1" applyBorder="1" applyAlignment="1" applyProtection="1">
      <alignment horizontal="center" vertical="center" shrinkToFit="1"/>
    </xf>
    <xf numFmtId="0" fontId="14" fillId="2" borderId="4" xfId="2" applyFont="1" applyFill="1" applyBorder="1" applyAlignment="1" applyProtection="1">
      <alignment horizontal="center" vertical="center" shrinkToFit="1"/>
    </xf>
    <xf numFmtId="0" fontId="14" fillId="2" borderId="5" xfId="2" applyFont="1" applyFill="1" applyBorder="1" applyAlignment="1" applyProtection="1">
      <alignment horizontal="center" vertical="center" shrinkToFit="1"/>
    </xf>
    <xf numFmtId="0" fontId="14" fillId="2" borderId="21" xfId="2" applyFont="1" applyFill="1" applyBorder="1" applyAlignment="1" applyProtection="1">
      <alignment horizontal="center" vertical="center" shrinkToFit="1"/>
    </xf>
    <xf numFmtId="0" fontId="14" fillId="2" borderId="22" xfId="2" applyFont="1" applyFill="1" applyBorder="1" applyAlignment="1" applyProtection="1">
      <alignment horizontal="center" vertical="center" shrinkToFit="1"/>
    </xf>
    <xf numFmtId="0" fontId="14" fillId="2" borderId="23" xfId="2" applyFont="1" applyFill="1" applyBorder="1" applyAlignment="1" applyProtection="1">
      <alignment horizontal="center" vertical="center" shrinkToFit="1"/>
    </xf>
    <xf numFmtId="0" fontId="14" fillId="2" borderId="24" xfId="2" applyFont="1" applyFill="1" applyBorder="1" applyAlignment="1" applyProtection="1">
      <alignment horizontal="center" vertical="center" shrinkToFit="1"/>
    </xf>
    <xf numFmtId="0" fontId="14" fillId="2" borderId="17" xfId="2" applyFont="1" applyFill="1" applyBorder="1" applyAlignment="1" applyProtection="1">
      <alignment horizontal="center" vertical="center" shrinkToFit="1"/>
    </xf>
    <xf numFmtId="0" fontId="14" fillId="2" borderId="26" xfId="2" applyFont="1" applyFill="1" applyBorder="1" applyAlignment="1" applyProtection="1">
      <alignment horizontal="center" vertical="center" shrinkToFit="1"/>
    </xf>
    <xf numFmtId="0" fontId="25" fillId="2" borderId="9" xfId="2" applyFont="1" applyFill="1" applyBorder="1" applyAlignment="1" applyProtection="1">
      <alignment horizontal="center" vertical="center" shrinkToFit="1"/>
    </xf>
    <xf numFmtId="0" fontId="25" fillId="2" borderId="10" xfId="2" applyFont="1" applyFill="1" applyBorder="1" applyAlignment="1" applyProtection="1">
      <alignment horizontal="center" vertical="center" shrinkToFit="1"/>
    </xf>
    <xf numFmtId="0" fontId="25" fillId="2" borderId="25" xfId="2" applyFont="1" applyFill="1" applyBorder="1" applyAlignment="1" applyProtection="1">
      <alignment horizontal="center" vertical="center" shrinkToFit="1"/>
    </xf>
    <xf numFmtId="0" fontId="14" fillId="2" borderId="34" xfId="2" applyFont="1" applyFill="1" applyBorder="1" applyAlignment="1" applyProtection="1">
      <alignment horizontal="center" vertical="center" wrapText="1" shrinkToFit="1"/>
    </xf>
    <xf numFmtId="0" fontId="14" fillId="2" borderId="10" xfId="2" applyFont="1" applyFill="1" applyBorder="1" applyAlignment="1" applyProtection="1">
      <alignment horizontal="center" vertical="center" wrapText="1" shrinkToFit="1"/>
    </xf>
    <xf numFmtId="0" fontId="14" fillId="2" borderId="11" xfId="2" applyFont="1" applyFill="1" applyBorder="1" applyAlignment="1" applyProtection="1">
      <alignment horizontal="center" vertical="center" wrapText="1" shrinkToFit="1"/>
    </xf>
    <xf numFmtId="0" fontId="14" fillId="2" borderId="4" xfId="2" applyFont="1" applyFill="1" applyBorder="1" applyAlignment="1" applyProtection="1">
      <alignment horizontal="center" vertical="center" wrapText="1" shrinkToFit="1"/>
    </xf>
    <xf numFmtId="0" fontId="14" fillId="2" borderId="17" xfId="2" applyFont="1" applyFill="1" applyBorder="1" applyAlignment="1" applyProtection="1">
      <alignment horizontal="center" vertical="center" wrapText="1" shrinkToFit="1"/>
    </xf>
    <xf numFmtId="0" fontId="14" fillId="2" borderId="21" xfId="2" applyFont="1" applyFill="1" applyBorder="1" applyAlignment="1" applyProtection="1">
      <alignment horizontal="center" vertical="center" wrapText="1" shrinkToFit="1"/>
    </xf>
    <xf numFmtId="0" fontId="14" fillId="2" borderId="22" xfId="2" applyFont="1" applyFill="1" applyBorder="1" applyAlignment="1" applyProtection="1">
      <alignment horizontal="center" vertical="center" wrapText="1" shrinkToFit="1"/>
    </xf>
    <xf numFmtId="0" fontId="14" fillId="2" borderId="26" xfId="2" applyFont="1" applyFill="1" applyBorder="1" applyAlignment="1" applyProtection="1">
      <alignment horizontal="center" vertical="center" wrapText="1" shrinkToFit="1"/>
    </xf>
    <xf numFmtId="0" fontId="25" fillId="2" borderId="19" xfId="2" applyFont="1" applyFill="1" applyBorder="1" applyAlignment="1" applyProtection="1">
      <alignment horizontal="center" vertical="center" shrinkToFit="1"/>
    </xf>
    <xf numFmtId="38" fontId="21" fillId="2" borderId="3" xfId="3" applyFont="1" applyFill="1" applyBorder="1" applyAlignment="1" applyProtection="1">
      <alignment horizontal="center" vertical="top" shrinkToFit="1"/>
    </xf>
    <xf numFmtId="38" fontId="21" fillId="2" borderId="5" xfId="3" applyFont="1" applyFill="1" applyBorder="1" applyAlignment="1" applyProtection="1">
      <alignment horizontal="center" vertical="top" shrinkToFit="1"/>
    </xf>
    <xf numFmtId="38" fontId="21" fillId="2" borderId="23" xfId="3" applyFont="1" applyFill="1" applyBorder="1" applyAlignment="1" applyProtection="1">
      <alignment horizontal="center" vertical="top" shrinkToFit="1"/>
    </xf>
    <xf numFmtId="38" fontId="21" fillId="2" borderId="24" xfId="3" applyFont="1" applyFill="1" applyBorder="1" applyAlignment="1" applyProtection="1">
      <alignment horizontal="center" vertical="top" shrinkToFit="1"/>
    </xf>
    <xf numFmtId="38" fontId="21" fillId="2" borderId="17" xfId="3" applyFont="1" applyFill="1" applyBorder="1" applyAlignment="1" applyProtection="1">
      <alignment horizontal="center" vertical="top" shrinkToFit="1"/>
    </xf>
    <xf numFmtId="38" fontId="21" fillId="2" borderId="26" xfId="3" applyFont="1" applyFill="1" applyBorder="1" applyAlignment="1" applyProtection="1">
      <alignment horizontal="center" vertical="top" shrinkToFit="1"/>
    </xf>
    <xf numFmtId="0" fontId="25" fillId="2" borderId="18" xfId="2" applyFont="1" applyFill="1" applyBorder="1" applyAlignment="1" applyProtection="1">
      <alignment horizontal="center" vertical="center" shrinkToFit="1"/>
    </xf>
    <xf numFmtId="38" fontId="16" fillId="2" borderId="1" xfId="3" applyFont="1" applyFill="1" applyBorder="1" applyAlignment="1" applyProtection="1">
      <alignment horizontal="center" vertical="center" shrinkToFit="1"/>
    </xf>
    <xf numFmtId="38" fontId="16" fillId="2" borderId="2" xfId="3" applyFont="1" applyFill="1" applyBorder="1" applyAlignment="1" applyProtection="1">
      <alignment horizontal="center" vertical="center" shrinkToFit="1"/>
    </xf>
    <xf numFmtId="38" fontId="16" fillId="2" borderId="3" xfId="3" applyFont="1" applyFill="1" applyBorder="1" applyAlignment="1" applyProtection="1">
      <alignment horizontal="center" vertical="center" shrinkToFit="1"/>
    </xf>
    <xf numFmtId="38" fontId="16" fillId="2" borderId="4" xfId="3" applyFont="1" applyFill="1" applyBorder="1" applyAlignment="1" applyProtection="1">
      <alignment horizontal="center" vertical="center" shrinkToFit="1"/>
    </xf>
    <xf numFmtId="38" fontId="16" fillId="2" borderId="0" xfId="3" applyFont="1" applyFill="1" applyBorder="1" applyAlignment="1" applyProtection="1">
      <alignment horizontal="center" vertical="center" shrinkToFit="1"/>
    </xf>
    <xf numFmtId="38" fontId="16" fillId="2" borderId="5" xfId="3" applyFont="1" applyFill="1" applyBorder="1" applyAlignment="1" applyProtection="1">
      <alignment horizontal="center" vertical="center" shrinkToFit="1"/>
    </xf>
    <xf numFmtId="38" fontId="16" fillId="2" borderId="21" xfId="3" applyFont="1" applyFill="1" applyBorder="1" applyAlignment="1" applyProtection="1">
      <alignment horizontal="center" vertical="center" shrinkToFit="1"/>
    </xf>
    <xf numFmtId="38" fontId="16" fillId="2" borderId="22" xfId="3" applyFont="1" applyFill="1" applyBorder="1" applyAlignment="1" applyProtection="1">
      <alignment horizontal="center" vertical="center" shrinkToFit="1"/>
    </xf>
    <xf numFmtId="38" fontId="16" fillId="2" borderId="23" xfId="3" applyFont="1" applyFill="1" applyBorder="1" applyAlignment="1" applyProtection="1">
      <alignment horizontal="center" vertical="center" shrinkToFit="1"/>
    </xf>
    <xf numFmtId="38" fontId="21" fillId="2" borderId="1" xfId="3" applyFont="1" applyFill="1" applyBorder="1" applyAlignment="1" applyProtection="1">
      <alignment horizontal="center" vertical="center"/>
    </xf>
    <xf numFmtId="38" fontId="21" fillId="2" borderId="2" xfId="3" applyFont="1" applyFill="1" applyBorder="1" applyAlignment="1" applyProtection="1">
      <alignment horizontal="center" vertical="center"/>
    </xf>
    <xf numFmtId="38" fontId="21" fillId="2" borderId="4" xfId="3" applyFont="1" applyFill="1" applyBorder="1" applyAlignment="1" applyProtection="1">
      <alignment horizontal="center" vertical="center"/>
    </xf>
    <xf numFmtId="38" fontId="21" fillId="2" borderId="0" xfId="3" applyFont="1" applyFill="1" applyBorder="1" applyAlignment="1" applyProtection="1">
      <alignment horizontal="center" vertical="center"/>
    </xf>
    <xf numFmtId="38" fontId="21" fillId="2" borderId="21" xfId="3" applyFont="1" applyFill="1" applyBorder="1" applyAlignment="1" applyProtection="1">
      <alignment horizontal="center" vertical="center"/>
    </xf>
    <xf numFmtId="38" fontId="21" fillId="2" borderId="22" xfId="3" applyFont="1" applyFill="1" applyBorder="1" applyAlignment="1" applyProtection="1">
      <alignment horizontal="center" vertical="center"/>
    </xf>
    <xf numFmtId="38" fontId="21" fillId="2" borderId="3" xfId="3" applyFont="1" applyFill="1" applyBorder="1" applyAlignment="1" applyProtection="1">
      <alignment horizontal="center" vertical="center"/>
    </xf>
    <xf numFmtId="38" fontId="21" fillId="2" borderId="5" xfId="3" applyFont="1" applyFill="1" applyBorder="1" applyAlignment="1" applyProtection="1">
      <alignment horizontal="center" vertical="center"/>
    </xf>
    <xf numFmtId="38" fontId="21" fillId="2" borderId="23" xfId="3" applyFont="1" applyFill="1" applyBorder="1" applyAlignment="1" applyProtection="1">
      <alignment horizontal="center" vertical="center"/>
    </xf>
    <xf numFmtId="38" fontId="16" fillId="2" borderId="24" xfId="3" applyFont="1" applyFill="1" applyBorder="1" applyAlignment="1" applyProtection="1">
      <alignment horizontal="center" vertical="center" shrinkToFit="1"/>
    </xf>
    <xf numFmtId="38" fontId="16" fillId="2" borderId="17" xfId="3" applyFont="1" applyFill="1" applyBorder="1" applyAlignment="1" applyProtection="1">
      <alignment horizontal="center" vertical="center" shrinkToFit="1"/>
    </xf>
    <xf numFmtId="38" fontId="16" fillId="2" borderId="26" xfId="3" applyFont="1" applyFill="1" applyBorder="1" applyAlignment="1" applyProtection="1">
      <alignment horizontal="center" vertical="center" shrinkToFit="1"/>
    </xf>
    <xf numFmtId="0" fontId="33" fillId="2" borderId="20" xfId="2" applyFont="1" applyFill="1" applyBorder="1" applyAlignment="1" applyProtection="1">
      <alignment horizontal="center" vertical="center" shrinkToFit="1"/>
    </xf>
    <xf numFmtId="0" fontId="33" fillId="2" borderId="103" xfId="2" applyFont="1" applyFill="1" applyBorder="1" applyAlignment="1" applyProtection="1">
      <alignment horizontal="center" vertical="center" shrinkToFit="1"/>
    </xf>
    <xf numFmtId="0" fontId="25" fillId="2" borderId="11" xfId="2" applyFont="1" applyFill="1" applyBorder="1" applyAlignment="1" applyProtection="1">
      <alignment horizontal="center" vertical="center" shrinkToFit="1"/>
    </xf>
    <xf numFmtId="0" fontId="25" fillId="2" borderId="17" xfId="2" applyFont="1" applyFill="1" applyBorder="1" applyAlignment="1" applyProtection="1">
      <alignment horizontal="center" vertical="center" shrinkToFit="1"/>
    </xf>
    <xf numFmtId="0" fontId="25" fillId="2" borderId="26" xfId="2" applyFont="1" applyFill="1" applyBorder="1" applyAlignment="1" applyProtection="1">
      <alignment horizontal="center" vertical="center" shrinkToFit="1"/>
    </xf>
    <xf numFmtId="0" fontId="21" fillId="17" borderId="9" xfId="2" applyFont="1" applyFill="1" applyBorder="1" applyAlignment="1" applyProtection="1">
      <alignment horizontal="center" vertical="center" wrapText="1"/>
    </xf>
    <xf numFmtId="0" fontId="16" fillId="17" borderId="10" xfId="2" applyFont="1" applyFill="1" applyBorder="1" applyAlignment="1" applyProtection="1">
      <alignment horizontal="center" vertical="center" wrapText="1"/>
    </xf>
    <xf numFmtId="0" fontId="16" fillId="17" borderId="33" xfId="2" applyFont="1" applyFill="1" applyBorder="1" applyAlignment="1" applyProtection="1">
      <alignment horizontal="center" vertical="center" wrapText="1"/>
    </xf>
    <xf numFmtId="0" fontId="31" fillId="2" borderId="10" xfId="2" applyFont="1" applyFill="1" applyBorder="1" applyAlignment="1" applyProtection="1">
      <alignment horizontal="center" vertical="center" shrinkToFit="1"/>
    </xf>
    <xf numFmtId="0" fontId="33" fillId="2" borderId="10" xfId="2" applyFont="1" applyFill="1" applyBorder="1" applyAlignment="1" applyProtection="1">
      <alignment horizontal="center" shrinkToFit="1"/>
    </xf>
    <xf numFmtId="0" fontId="33" fillId="2" borderId="11" xfId="2" applyFont="1" applyFill="1" applyBorder="1" applyAlignment="1" applyProtection="1">
      <alignment horizontal="center" shrinkToFit="1"/>
    </xf>
    <xf numFmtId="0" fontId="33" fillId="2" borderId="0" xfId="2" applyFont="1" applyFill="1" applyBorder="1" applyAlignment="1" applyProtection="1">
      <alignment horizontal="center" shrinkToFit="1"/>
    </xf>
    <xf numFmtId="0" fontId="33" fillId="2" borderId="17" xfId="2" applyFont="1" applyFill="1" applyBorder="1" applyAlignment="1" applyProtection="1">
      <alignment horizontal="center" shrinkToFit="1"/>
    </xf>
    <xf numFmtId="0" fontId="33" fillId="2" borderId="21" xfId="2" applyFont="1" applyFill="1" applyBorder="1" applyAlignment="1" applyProtection="1">
      <alignment horizontal="center" shrinkToFit="1"/>
    </xf>
    <xf numFmtId="0" fontId="33" fillId="2" borderId="22" xfId="2" applyFont="1" applyFill="1" applyBorder="1" applyAlignment="1" applyProtection="1">
      <alignment horizontal="center" shrinkToFit="1"/>
    </xf>
    <xf numFmtId="0" fontId="33" fillId="2" borderId="26" xfId="2" applyFont="1" applyFill="1" applyBorder="1" applyAlignment="1" applyProtection="1">
      <alignment horizontal="center" shrinkToFit="1"/>
    </xf>
    <xf numFmtId="0" fontId="31" fillId="2" borderId="10" xfId="2" applyFont="1" applyFill="1" applyBorder="1" applyAlignment="1" applyProtection="1">
      <alignment horizontal="left" vertical="center" wrapText="1"/>
    </xf>
    <xf numFmtId="0" fontId="31" fillId="2" borderId="6" xfId="2" applyFont="1" applyFill="1" applyBorder="1" applyAlignment="1" applyProtection="1">
      <alignment horizontal="left" vertical="center" wrapText="1"/>
    </xf>
    <xf numFmtId="0" fontId="14" fillId="2" borderId="30" xfId="2" applyFont="1" applyFill="1" applyBorder="1" applyAlignment="1" applyProtection="1">
      <alignment horizontal="center" vertical="center" wrapText="1" shrinkToFit="1"/>
    </xf>
    <xf numFmtId="0" fontId="14" fillId="2" borderId="8" xfId="2" applyFont="1" applyFill="1" applyBorder="1" applyAlignment="1" applyProtection="1">
      <alignment horizontal="center" vertical="center" shrinkToFit="1"/>
    </xf>
    <xf numFmtId="176" fontId="33" fillId="2" borderId="24" xfId="5" applyNumberFormat="1" applyFont="1" applyFill="1" applyBorder="1" applyAlignment="1" applyProtection="1">
      <alignment horizontal="right" vertical="center" shrinkToFit="1"/>
    </xf>
    <xf numFmtId="176" fontId="33" fillId="2" borderId="17" xfId="5" applyNumberFormat="1" applyFont="1" applyFill="1" applyBorder="1" applyAlignment="1" applyProtection="1">
      <alignment horizontal="right" vertical="center" shrinkToFit="1"/>
    </xf>
    <xf numFmtId="176" fontId="33" fillId="2" borderId="32" xfId="5" applyNumberFormat="1" applyFont="1" applyFill="1" applyBorder="1" applyAlignment="1" applyProtection="1">
      <alignment horizontal="right" vertical="center" shrinkToFit="1"/>
    </xf>
    <xf numFmtId="0" fontId="25" fillId="2" borderId="1" xfId="2" applyFont="1" applyFill="1" applyBorder="1" applyAlignment="1" applyProtection="1">
      <alignment horizontal="center" vertical="center" textRotation="255" shrinkToFit="1"/>
    </xf>
    <xf numFmtId="0" fontId="25" fillId="2" borderId="2" xfId="2" applyFont="1" applyFill="1" applyBorder="1" applyAlignment="1" applyProtection="1">
      <alignment horizontal="center" vertical="center" textRotation="255" shrinkToFit="1"/>
    </xf>
    <xf numFmtId="0" fontId="25" fillId="2" borderId="4" xfId="2" applyFont="1" applyFill="1" applyBorder="1" applyAlignment="1" applyProtection="1">
      <alignment horizontal="center" vertical="center" textRotation="255" shrinkToFit="1"/>
    </xf>
    <xf numFmtId="0" fontId="25" fillId="2" borderId="0" xfId="2" applyFont="1" applyFill="1" applyBorder="1" applyAlignment="1" applyProtection="1">
      <alignment horizontal="center" vertical="center" textRotation="255" shrinkToFit="1"/>
    </xf>
    <xf numFmtId="0" fontId="25" fillId="2" borderId="21" xfId="2" applyFont="1" applyFill="1" applyBorder="1" applyAlignment="1" applyProtection="1">
      <alignment horizontal="center" vertical="center" textRotation="255" shrinkToFit="1"/>
    </xf>
    <xf numFmtId="0" fontId="25" fillId="2" borderId="22" xfId="2" applyFont="1" applyFill="1" applyBorder="1" applyAlignment="1" applyProtection="1">
      <alignment horizontal="center" vertical="center" textRotation="255" shrinkToFit="1"/>
    </xf>
    <xf numFmtId="0" fontId="25" fillId="2" borderId="14" xfId="2" applyFont="1" applyFill="1" applyBorder="1" applyAlignment="1" applyProtection="1">
      <alignment horizontal="center" vertical="center" shrinkToFit="1"/>
    </xf>
    <xf numFmtId="0" fontId="25" fillId="2" borderId="27" xfId="2" applyFont="1" applyFill="1" applyBorder="1" applyAlignment="1" applyProtection="1">
      <alignment horizontal="center" vertical="center" shrinkToFit="1"/>
    </xf>
    <xf numFmtId="0" fontId="14" fillId="2" borderId="64" xfId="2" applyFont="1" applyFill="1" applyBorder="1" applyAlignment="1" applyProtection="1">
      <alignment horizontal="center" vertical="center" wrapText="1"/>
    </xf>
    <xf numFmtId="0" fontId="33" fillId="2" borderId="64" xfId="2" applyFont="1" applyFill="1" applyBorder="1" applyAlignment="1" applyProtection="1">
      <alignment horizontal="center" vertical="center"/>
    </xf>
    <xf numFmtId="0" fontId="14" fillId="2" borderId="70" xfId="2" applyFont="1" applyFill="1" applyBorder="1" applyAlignment="1" applyProtection="1">
      <alignment horizontal="center" vertical="center"/>
    </xf>
    <xf numFmtId="0" fontId="33" fillId="2" borderId="70" xfId="2" applyFont="1" applyFill="1" applyBorder="1" applyAlignment="1" applyProtection="1">
      <alignment horizontal="center" vertical="center"/>
    </xf>
    <xf numFmtId="0" fontId="14" fillId="2" borderId="0" xfId="2" applyFont="1" applyFill="1" applyBorder="1" applyAlignment="1" applyProtection="1">
      <alignment horizontal="center" vertical="top" wrapText="1"/>
    </xf>
    <xf numFmtId="0" fontId="14" fillId="2" borderId="87" xfId="2" applyFont="1" applyFill="1" applyBorder="1" applyAlignment="1" applyProtection="1">
      <alignment horizontal="center" vertical="center"/>
    </xf>
    <xf numFmtId="0" fontId="33" fillId="2" borderId="87" xfId="2" applyFont="1" applyFill="1" applyBorder="1" applyAlignment="1" applyProtection="1">
      <alignment horizontal="center" vertical="center"/>
    </xf>
    <xf numFmtId="0" fontId="31" fillId="2" borderId="58" xfId="2" applyFont="1" applyFill="1" applyBorder="1" applyAlignment="1" applyProtection="1">
      <alignment horizontal="center" vertical="center" textRotation="255"/>
    </xf>
    <xf numFmtId="0" fontId="31" fillId="2" borderId="64" xfId="2" applyFont="1" applyFill="1" applyBorder="1" applyAlignment="1" applyProtection="1">
      <alignment horizontal="center" vertical="center" textRotation="255"/>
    </xf>
    <xf numFmtId="177" fontId="16" fillId="2" borderId="58" xfId="2" applyNumberFormat="1" applyFont="1" applyFill="1" applyBorder="1" applyAlignment="1" applyProtection="1">
      <alignment horizontal="center" vertical="center" wrapText="1"/>
    </xf>
    <xf numFmtId="177" fontId="16" fillId="2" borderId="86" xfId="2" applyNumberFormat="1" applyFont="1" applyFill="1" applyBorder="1" applyAlignment="1" applyProtection="1">
      <alignment horizontal="center" vertical="center" wrapText="1"/>
    </xf>
    <xf numFmtId="177" fontId="16" fillId="2" borderId="64" xfId="2" applyNumberFormat="1" applyFont="1" applyFill="1" applyBorder="1" applyAlignment="1" applyProtection="1">
      <alignment horizontal="center" vertical="center" wrapText="1"/>
    </xf>
    <xf numFmtId="177" fontId="16" fillId="2" borderId="75" xfId="2" applyNumberFormat="1" applyFont="1" applyFill="1" applyBorder="1" applyAlignment="1" applyProtection="1">
      <alignment horizontal="center" vertical="center" wrapText="1"/>
    </xf>
    <xf numFmtId="177" fontId="16" fillId="2" borderId="64" xfId="2" applyNumberFormat="1" applyFont="1" applyFill="1" applyBorder="1" applyAlignment="1" applyProtection="1">
      <alignment horizontal="center" vertical="center" shrinkToFit="1"/>
    </xf>
    <xf numFmtId="0" fontId="31" fillId="2" borderId="72" xfId="2" applyFont="1" applyFill="1" applyBorder="1" applyAlignment="1" applyProtection="1">
      <alignment horizontal="center" vertical="center"/>
    </xf>
    <xf numFmtId="0" fontId="31" fillId="2" borderId="64" xfId="2" applyFont="1" applyFill="1" applyBorder="1" applyAlignment="1" applyProtection="1">
      <alignment horizontal="center" vertical="center"/>
    </xf>
    <xf numFmtId="0" fontId="31" fillId="2" borderId="64" xfId="2" applyFont="1" applyFill="1" applyBorder="1" applyAlignment="1" applyProtection="1">
      <alignment horizontal="center" vertical="center" wrapText="1"/>
    </xf>
    <xf numFmtId="177" fontId="16" fillId="2" borderId="153" xfId="2" applyNumberFormat="1" applyFont="1" applyFill="1" applyBorder="1" applyAlignment="1" applyProtection="1">
      <alignment horizontal="center" vertical="center"/>
    </xf>
    <xf numFmtId="177" fontId="16" fillId="2" borderId="6" xfId="2" applyNumberFormat="1" applyFont="1" applyFill="1" applyBorder="1" applyAlignment="1" applyProtection="1">
      <alignment horizontal="center" vertical="center"/>
    </xf>
    <xf numFmtId="177" fontId="16" fillId="2" borderId="149" xfId="2" applyNumberFormat="1" applyFont="1" applyFill="1" applyBorder="1" applyAlignment="1" applyProtection="1">
      <alignment horizontal="center" vertical="center"/>
    </xf>
    <xf numFmtId="0" fontId="16" fillId="2" borderId="0" xfId="2" applyFont="1" applyFill="1" applyBorder="1" applyAlignment="1" applyProtection="1">
      <alignment horizontal="left" vertical="top" wrapText="1"/>
    </xf>
    <xf numFmtId="0" fontId="27" fillId="2" borderId="0" xfId="2" applyFont="1" applyFill="1" applyBorder="1" applyAlignment="1" applyProtection="1">
      <alignment horizontal="left" vertical="top"/>
    </xf>
    <xf numFmtId="0" fontId="25" fillId="2" borderId="32" xfId="2" applyFont="1" applyFill="1" applyBorder="1" applyAlignment="1" applyProtection="1">
      <alignment horizontal="center" vertical="center" shrinkToFit="1"/>
    </xf>
    <xf numFmtId="0" fontId="21" fillId="2" borderId="27" xfId="2" applyFont="1" applyFill="1" applyBorder="1" applyAlignment="1" applyProtection="1">
      <alignment horizontal="center" vertical="center"/>
    </xf>
    <xf numFmtId="0" fontId="21" fillId="2" borderId="29" xfId="2" applyFont="1" applyFill="1" applyBorder="1" applyAlignment="1" applyProtection="1">
      <alignment horizontal="center" vertical="center"/>
    </xf>
    <xf numFmtId="0" fontId="21" fillId="2" borderId="94" xfId="2" applyFont="1" applyFill="1" applyBorder="1" applyAlignment="1" applyProtection="1">
      <alignment horizontal="center" vertical="center"/>
    </xf>
    <xf numFmtId="0" fontId="21" fillId="2" borderId="95" xfId="2" applyFont="1" applyFill="1" applyBorder="1" applyAlignment="1" applyProtection="1">
      <alignment horizontal="center" vertical="center"/>
    </xf>
    <xf numFmtId="182" fontId="28" fillId="2" borderId="1" xfId="3" applyNumberFormat="1" applyFont="1" applyFill="1" applyBorder="1" applyAlignment="1" applyProtection="1">
      <alignment horizontal="right" vertical="center"/>
    </xf>
    <xf numFmtId="182" fontId="28" fillId="2" borderId="2" xfId="3" applyNumberFormat="1" applyFont="1" applyFill="1" applyBorder="1" applyAlignment="1" applyProtection="1">
      <alignment horizontal="right" vertical="center"/>
    </xf>
    <xf numFmtId="182" fontId="28" fillId="2" borderId="4" xfId="3" applyNumberFormat="1" applyFont="1" applyFill="1" applyBorder="1" applyAlignment="1" applyProtection="1">
      <alignment horizontal="right" vertical="center"/>
    </xf>
    <xf numFmtId="182" fontId="28" fillId="2" borderId="0" xfId="3" applyNumberFormat="1" applyFont="1" applyFill="1" applyBorder="1" applyAlignment="1" applyProtection="1">
      <alignment horizontal="right" vertical="center"/>
    </xf>
    <xf numFmtId="182" fontId="28" fillId="2" borderId="7" xfId="3" applyNumberFormat="1" applyFont="1" applyFill="1" applyBorder="1" applyAlignment="1" applyProtection="1">
      <alignment horizontal="right" vertical="center"/>
    </xf>
    <xf numFmtId="182" fontId="28" fillId="2" borderId="6" xfId="3" applyNumberFormat="1" applyFont="1" applyFill="1" applyBorder="1" applyAlignment="1" applyProtection="1">
      <alignment horizontal="right" vertical="center"/>
    </xf>
    <xf numFmtId="49" fontId="29" fillId="2" borderId="24" xfId="2" applyNumberFormat="1" applyFont="1" applyFill="1" applyBorder="1" applyAlignment="1" applyProtection="1">
      <alignment horizontal="center" vertical="center"/>
    </xf>
    <xf numFmtId="49" fontId="29" fillId="2" borderId="17" xfId="2" applyNumberFormat="1" applyFont="1" applyFill="1" applyBorder="1" applyAlignment="1" applyProtection="1">
      <alignment horizontal="center" vertical="center"/>
    </xf>
    <xf numFmtId="49" fontId="29" fillId="2" borderId="32" xfId="2" applyNumberFormat="1" applyFont="1" applyFill="1" applyBorder="1" applyAlignment="1" applyProtection="1">
      <alignment horizontal="center" vertical="center"/>
    </xf>
    <xf numFmtId="182" fontId="28" fillId="2" borderId="21" xfId="3" applyNumberFormat="1" applyFont="1" applyFill="1" applyBorder="1" applyAlignment="1" applyProtection="1">
      <alignment horizontal="right" vertical="center"/>
    </xf>
    <xf numFmtId="182" fontId="28" fillId="2" borderId="22" xfId="3" applyNumberFormat="1" applyFont="1" applyFill="1" applyBorder="1" applyAlignment="1" applyProtection="1">
      <alignment horizontal="right" vertical="center"/>
    </xf>
    <xf numFmtId="0" fontId="31" fillId="2" borderId="92" xfId="2" applyFont="1" applyFill="1" applyBorder="1" applyAlignment="1" applyProtection="1">
      <alignment horizontal="center" vertical="center" textRotation="255"/>
    </xf>
    <xf numFmtId="0" fontId="14" fillId="2" borderId="63" xfId="2" applyFont="1" applyFill="1" applyBorder="1" applyAlignment="1" applyProtection="1">
      <alignment horizontal="center" vertical="center"/>
    </xf>
    <xf numFmtId="0" fontId="14" fillId="2" borderId="75" xfId="2" applyFont="1" applyFill="1" applyBorder="1" applyAlignment="1" applyProtection="1">
      <alignment horizontal="center" vertical="center"/>
    </xf>
    <xf numFmtId="0" fontId="14" fillId="2" borderId="89" xfId="2" applyFont="1" applyFill="1" applyBorder="1" applyAlignment="1" applyProtection="1">
      <alignment horizontal="center" vertical="center"/>
    </xf>
    <xf numFmtId="0" fontId="14" fillId="2" borderId="90" xfId="2" applyFont="1" applyFill="1" applyBorder="1" applyAlignment="1" applyProtection="1">
      <alignment horizontal="center" vertical="center"/>
    </xf>
    <xf numFmtId="0" fontId="35" fillId="2" borderId="58" xfId="2" applyFont="1" applyFill="1" applyBorder="1" applyAlignment="1" applyProtection="1">
      <alignment horizontal="center" vertical="center" wrapText="1"/>
    </xf>
    <xf numFmtId="0" fontId="35" fillId="2" borderId="64" xfId="2" applyFont="1" applyFill="1" applyBorder="1" applyAlignment="1" applyProtection="1">
      <alignment horizontal="center" vertical="center" wrapText="1"/>
    </xf>
    <xf numFmtId="0" fontId="31" fillId="2" borderId="58" xfId="2" applyFont="1" applyFill="1" applyBorder="1" applyAlignment="1" applyProtection="1">
      <alignment horizontal="center" vertical="center"/>
    </xf>
    <xf numFmtId="38" fontId="25" fillId="2" borderId="96" xfId="5" applyFont="1" applyFill="1" applyBorder="1" applyAlignment="1" applyProtection="1">
      <alignment horizontal="center" vertical="center" shrinkToFit="1"/>
    </xf>
    <xf numFmtId="38" fontId="25" fillId="2" borderId="97" xfId="5" applyFont="1" applyFill="1" applyBorder="1" applyAlignment="1" applyProtection="1">
      <alignment horizontal="center" vertical="center" shrinkToFit="1"/>
    </xf>
    <xf numFmtId="38" fontId="25" fillId="2" borderId="99" xfId="5" applyFont="1" applyFill="1" applyBorder="1" applyAlignment="1" applyProtection="1">
      <alignment horizontal="center" vertical="center" shrinkToFit="1"/>
    </xf>
    <xf numFmtId="38" fontId="25" fillId="2" borderId="100" xfId="5" applyFont="1" applyFill="1" applyBorder="1" applyAlignment="1" applyProtection="1">
      <alignment horizontal="center" vertical="center" shrinkToFit="1"/>
    </xf>
    <xf numFmtId="177" fontId="16" fillId="2" borderId="92" xfId="2" applyNumberFormat="1" applyFont="1" applyFill="1" applyBorder="1" applyAlignment="1" applyProtection="1">
      <alignment horizontal="center" vertical="center" wrapText="1"/>
    </xf>
    <xf numFmtId="177" fontId="16" fillId="2" borderId="93" xfId="2" applyNumberFormat="1" applyFont="1" applyFill="1" applyBorder="1" applyAlignment="1" applyProtection="1">
      <alignment horizontal="center" vertical="center" wrapText="1"/>
    </xf>
    <xf numFmtId="49" fontId="29" fillId="2" borderId="26" xfId="2" applyNumberFormat="1" applyFont="1" applyFill="1" applyBorder="1" applyAlignment="1" applyProtection="1">
      <alignment horizontal="center" vertical="center"/>
    </xf>
    <xf numFmtId="0" fontId="16" fillId="2" borderId="1" xfId="2" applyFont="1" applyFill="1" applyBorder="1" applyAlignment="1" applyProtection="1">
      <alignment horizontal="distributed" vertical="center" justifyLastLine="1"/>
    </xf>
    <xf numFmtId="0" fontId="16" fillId="2" borderId="2" xfId="2" applyFont="1" applyFill="1" applyBorder="1" applyAlignment="1" applyProtection="1">
      <alignment horizontal="distributed" vertical="center" justifyLastLine="1"/>
    </xf>
    <xf numFmtId="0" fontId="16" fillId="2" borderId="3" xfId="2" applyFont="1" applyFill="1" applyBorder="1" applyAlignment="1" applyProtection="1">
      <alignment horizontal="distributed" vertical="center" justifyLastLine="1"/>
    </xf>
    <xf numFmtId="0" fontId="16" fillId="2" borderId="4" xfId="2" applyFont="1" applyFill="1" applyBorder="1" applyAlignment="1" applyProtection="1">
      <alignment horizontal="distributed" vertical="center" justifyLastLine="1"/>
    </xf>
    <xf numFmtId="0" fontId="16" fillId="2" borderId="0" xfId="2" applyFont="1" applyFill="1" applyBorder="1" applyAlignment="1" applyProtection="1">
      <alignment horizontal="distributed" vertical="center" justifyLastLine="1"/>
    </xf>
    <xf numFmtId="0" fontId="16" fillId="2" borderId="5" xfId="2" applyFont="1" applyFill="1" applyBorder="1" applyAlignment="1" applyProtection="1">
      <alignment horizontal="distributed" vertical="center" justifyLastLine="1"/>
    </xf>
    <xf numFmtId="0" fontId="16" fillId="2" borderId="21" xfId="2" applyFont="1" applyFill="1" applyBorder="1" applyAlignment="1" applyProtection="1">
      <alignment horizontal="distributed" vertical="center" justifyLastLine="1"/>
    </xf>
    <xf numFmtId="0" fontId="16" fillId="2" borderId="22" xfId="2" applyFont="1" applyFill="1" applyBorder="1" applyAlignment="1" applyProtection="1">
      <alignment horizontal="distributed" vertical="center" justifyLastLine="1"/>
    </xf>
    <xf numFmtId="0" fontId="16" fillId="2" borderId="23" xfId="2" applyFont="1" applyFill="1" applyBorder="1" applyAlignment="1" applyProtection="1">
      <alignment horizontal="distributed" vertical="center" justifyLastLine="1"/>
    </xf>
    <xf numFmtId="0" fontId="25" fillId="2" borderId="1" xfId="2" applyFont="1" applyFill="1" applyBorder="1" applyAlignment="1" applyProtection="1">
      <alignment horizontal="distributed" vertical="center" justifyLastLine="1" shrinkToFit="1"/>
    </xf>
    <xf numFmtId="0" fontId="25" fillId="2" borderId="2" xfId="2" applyFont="1" applyFill="1" applyBorder="1" applyAlignment="1" applyProtection="1">
      <alignment horizontal="distributed" vertical="center" justifyLastLine="1" shrinkToFit="1"/>
    </xf>
    <xf numFmtId="0" fontId="25" fillId="2" borderId="3" xfId="2" applyFont="1" applyFill="1" applyBorder="1" applyAlignment="1" applyProtection="1">
      <alignment horizontal="distributed" vertical="center" justifyLastLine="1" shrinkToFit="1"/>
    </xf>
    <xf numFmtId="0" fontId="25" fillId="2" borderId="4" xfId="2" applyFont="1" applyFill="1" applyBorder="1" applyAlignment="1" applyProtection="1">
      <alignment horizontal="distributed" vertical="center" justifyLastLine="1" shrinkToFit="1"/>
    </xf>
    <xf numFmtId="0" fontId="25" fillId="2" borderId="0" xfId="2" applyFont="1" applyFill="1" applyBorder="1" applyAlignment="1" applyProtection="1">
      <alignment horizontal="distributed" vertical="center" justifyLastLine="1" shrinkToFit="1"/>
    </xf>
    <xf numFmtId="0" fontId="25" fillId="2" borderId="5" xfId="2" applyFont="1" applyFill="1" applyBorder="1" applyAlignment="1" applyProtection="1">
      <alignment horizontal="distributed" vertical="center" justifyLastLine="1" shrinkToFit="1"/>
    </xf>
    <xf numFmtId="0" fontId="25" fillId="2" borderId="21" xfId="2" applyFont="1" applyFill="1" applyBorder="1" applyAlignment="1" applyProtection="1">
      <alignment horizontal="distributed" vertical="center" justifyLastLine="1" shrinkToFit="1"/>
    </xf>
    <xf numFmtId="0" fontId="25" fillId="2" borderId="22" xfId="2" applyFont="1" applyFill="1" applyBorder="1" applyAlignment="1" applyProtection="1">
      <alignment horizontal="distributed" vertical="center" justifyLastLine="1" shrinkToFit="1"/>
    </xf>
    <xf numFmtId="0" fontId="25" fillId="2" borderId="23" xfId="2" applyFont="1" applyFill="1" applyBorder="1" applyAlignment="1" applyProtection="1">
      <alignment horizontal="distributed" vertical="center" justifyLastLine="1" shrinkToFit="1"/>
    </xf>
    <xf numFmtId="0" fontId="16" fillId="2" borderId="38" xfId="2" applyFont="1" applyFill="1" applyBorder="1" applyAlignment="1" applyProtection="1">
      <alignment horizontal="center" vertical="center" textRotation="255" shrinkToFit="1"/>
    </xf>
    <xf numFmtId="0" fontId="16" fillId="2" borderId="37" xfId="2" applyFont="1" applyFill="1" applyBorder="1" applyAlignment="1" applyProtection="1">
      <alignment horizontal="center" vertical="center" textRotation="255" shrinkToFit="1"/>
    </xf>
    <xf numFmtId="0" fontId="16" fillId="2" borderId="14" xfId="2" applyFont="1" applyFill="1" applyBorder="1" applyAlignment="1" applyProtection="1">
      <alignment horizontal="center" vertical="center" textRotation="255" shrinkToFit="1"/>
    </xf>
    <xf numFmtId="0" fontId="16" fillId="2" borderId="38" xfId="2" applyFont="1" applyFill="1" applyBorder="1" applyAlignment="1" applyProtection="1">
      <alignment horizontal="center" vertical="center"/>
    </xf>
    <xf numFmtId="0" fontId="16" fillId="2" borderId="37" xfId="2" applyFont="1" applyFill="1" applyBorder="1" applyAlignment="1" applyProtection="1">
      <alignment horizontal="center" vertical="center"/>
    </xf>
    <xf numFmtId="0" fontId="16" fillId="2" borderId="14" xfId="2" applyFont="1" applyFill="1" applyBorder="1" applyAlignment="1" applyProtection="1">
      <alignment horizontal="center" vertical="center"/>
    </xf>
    <xf numFmtId="0" fontId="14" fillId="17" borderId="12" xfId="2" applyFont="1" applyFill="1" applyBorder="1" applyAlignment="1" applyProtection="1">
      <alignment horizontal="center" vertical="center" textRotation="255" wrapText="1"/>
    </xf>
    <xf numFmtId="0" fontId="14" fillId="17" borderId="13" xfId="2" applyFont="1" applyFill="1" applyBorder="1" applyAlignment="1" applyProtection="1">
      <alignment horizontal="center" vertical="center" textRotation="255" wrapText="1"/>
    </xf>
    <xf numFmtId="0" fontId="14" fillId="17" borderId="18" xfId="2" applyFont="1" applyFill="1" applyBorder="1" applyAlignment="1" applyProtection="1">
      <alignment horizontal="center" vertical="center" textRotation="255" wrapText="1"/>
    </xf>
    <xf numFmtId="0" fontId="14" fillId="17" borderId="19" xfId="2" applyFont="1" applyFill="1" applyBorder="1" applyAlignment="1" applyProtection="1">
      <alignment horizontal="center" vertical="center" textRotation="255" wrapText="1"/>
    </xf>
    <xf numFmtId="0" fontId="14" fillId="17" borderId="48" xfId="2" applyFont="1" applyFill="1" applyBorder="1" applyAlignment="1" applyProtection="1">
      <alignment horizontal="center" vertical="center" textRotation="255" wrapText="1"/>
    </xf>
    <xf numFmtId="0" fontId="14" fillId="17" borderId="49" xfId="2" applyFont="1" applyFill="1" applyBorder="1" applyAlignment="1" applyProtection="1">
      <alignment horizontal="center" vertical="center" textRotation="255" wrapText="1"/>
    </xf>
    <xf numFmtId="0" fontId="31" fillId="2" borderId="91" xfId="2" applyFont="1" applyFill="1" applyBorder="1" applyAlignment="1" applyProtection="1">
      <alignment horizontal="center" vertical="center"/>
    </xf>
    <xf numFmtId="0" fontId="31" fillId="2" borderId="74" xfId="2" applyFont="1" applyFill="1" applyBorder="1" applyAlignment="1" applyProtection="1">
      <alignment horizontal="center" vertical="center"/>
    </xf>
    <xf numFmtId="0" fontId="31" fillId="2" borderId="98" xfId="2" applyFont="1" applyFill="1" applyBorder="1" applyAlignment="1" applyProtection="1">
      <alignment horizontal="center" vertical="center"/>
    </xf>
    <xf numFmtId="0" fontId="31" fillId="2" borderId="92" xfId="2" applyFont="1" applyFill="1" applyBorder="1" applyAlignment="1" applyProtection="1">
      <alignment horizontal="center" vertical="center" shrinkToFit="1"/>
    </xf>
    <xf numFmtId="0" fontId="31" fillId="2" borderId="64" xfId="2" applyFont="1" applyFill="1" applyBorder="1" applyAlignment="1" applyProtection="1">
      <alignment horizontal="center" vertical="center" shrinkToFit="1"/>
    </xf>
    <xf numFmtId="177" fontId="14" fillId="2" borderId="92" xfId="2" applyNumberFormat="1" applyFont="1" applyFill="1" applyBorder="1" applyAlignment="1" applyProtection="1">
      <alignment horizontal="center" vertical="center" shrinkToFit="1"/>
    </xf>
    <xf numFmtId="177" fontId="14" fillId="2" borderId="64" xfId="2" applyNumberFormat="1" applyFont="1" applyFill="1" applyBorder="1" applyAlignment="1" applyProtection="1">
      <alignment horizontal="center" vertical="center" shrinkToFit="1"/>
    </xf>
    <xf numFmtId="0" fontId="31" fillId="2" borderId="92" xfId="2" applyFont="1" applyFill="1" applyBorder="1" applyAlignment="1" applyProtection="1">
      <alignment horizontal="center" vertical="center" wrapText="1"/>
    </xf>
    <xf numFmtId="176" fontId="21" fillId="2" borderId="87" xfId="5" applyNumberFormat="1" applyFont="1" applyFill="1" applyBorder="1" applyAlignment="1" applyProtection="1">
      <alignment horizontal="right" vertical="center" shrinkToFit="1"/>
    </xf>
    <xf numFmtId="176" fontId="21" fillId="2" borderId="88" xfId="5" applyNumberFormat="1" applyFont="1" applyFill="1" applyBorder="1" applyAlignment="1" applyProtection="1">
      <alignment horizontal="right" vertical="center" shrinkToFit="1"/>
    </xf>
    <xf numFmtId="0" fontId="31" fillId="2" borderId="101" xfId="2" applyFont="1" applyFill="1" applyBorder="1" applyAlignment="1" applyProtection="1">
      <alignment horizontal="center" vertical="center"/>
    </xf>
    <xf numFmtId="0" fontId="31" fillId="2" borderId="58" xfId="2" applyFont="1" applyFill="1" applyBorder="1" applyAlignment="1" applyProtection="1">
      <alignment horizontal="center" vertical="center" shrinkToFit="1"/>
    </xf>
    <xf numFmtId="177" fontId="14" fillId="2" borderId="58" xfId="2" applyNumberFormat="1" applyFont="1" applyFill="1" applyBorder="1" applyAlignment="1" applyProtection="1">
      <alignment horizontal="center" vertical="center" shrinkToFit="1"/>
    </xf>
    <xf numFmtId="0" fontId="31" fillId="2" borderId="58" xfId="2" applyFont="1" applyFill="1" applyBorder="1" applyAlignment="1" applyProtection="1">
      <alignment horizontal="center" vertical="center" wrapText="1"/>
    </xf>
    <xf numFmtId="0" fontId="25" fillId="17" borderId="16" xfId="2" applyFont="1" applyFill="1" applyBorder="1" applyAlignment="1" applyProtection="1">
      <alignment horizontal="center" vertical="top" textRotation="255"/>
    </xf>
    <xf numFmtId="0" fontId="25" fillId="17" borderId="5" xfId="2" applyFont="1" applyFill="1" applyBorder="1" applyAlignment="1" applyProtection="1">
      <alignment horizontal="center" vertical="top" textRotation="255"/>
    </xf>
    <xf numFmtId="0" fontId="25" fillId="17" borderId="31" xfId="2" applyFont="1" applyFill="1" applyBorder="1" applyAlignment="1" applyProtection="1">
      <alignment horizontal="center" vertical="top" textRotation="255"/>
    </xf>
    <xf numFmtId="0" fontId="25" fillId="17" borderId="8" xfId="2" applyFont="1" applyFill="1" applyBorder="1" applyAlignment="1" applyProtection="1">
      <alignment horizontal="center" vertical="top" textRotation="255"/>
    </xf>
    <xf numFmtId="0" fontId="31" fillId="2" borderId="72" xfId="2" applyFont="1" applyFill="1" applyBorder="1" applyAlignment="1" applyProtection="1">
      <alignment horizontal="center" vertical="center" textRotation="255"/>
    </xf>
    <xf numFmtId="0" fontId="31" fillId="2" borderId="102" xfId="2" applyFont="1" applyFill="1" applyBorder="1" applyAlignment="1" applyProtection="1">
      <alignment horizontal="center" vertical="center"/>
    </xf>
    <xf numFmtId="0" fontId="31" fillId="2" borderId="54" xfId="2" applyFont="1" applyFill="1" applyBorder="1" applyAlignment="1" applyProtection="1">
      <alignment horizontal="center" vertical="center"/>
    </xf>
    <xf numFmtId="0" fontId="35" fillId="2" borderId="92" xfId="2" applyFont="1" applyFill="1" applyBorder="1" applyAlignment="1" applyProtection="1">
      <alignment horizontal="center" vertical="center" wrapText="1"/>
    </xf>
    <xf numFmtId="0" fontId="31" fillId="2" borderId="92" xfId="2" applyFont="1" applyFill="1" applyBorder="1" applyAlignment="1" applyProtection="1">
      <alignment horizontal="center" vertical="center"/>
    </xf>
    <xf numFmtId="0" fontId="35" fillId="2" borderId="72" xfId="2" applyFont="1" applyFill="1" applyBorder="1" applyAlignment="1" applyProtection="1">
      <alignment horizontal="center" vertical="center" wrapText="1"/>
    </xf>
    <xf numFmtId="177" fontId="16" fillId="2" borderId="72" xfId="2" applyNumberFormat="1" applyFont="1" applyFill="1" applyBorder="1" applyAlignment="1" applyProtection="1">
      <alignment horizontal="center" vertical="center" wrapText="1"/>
    </xf>
    <xf numFmtId="177" fontId="16" fillId="2" borderId="73" xfId="2" applyNumberFormat="1" applyFont="1" applyFill="1" applyBorder="1" applyAlignment="1" applyProtection="1">
      <alignment horizontal="center" vertical="center" wrapText="1"/>
    </xf>
    <xf numFmtId="0" fontId="14" fillId="2" borderId="1" xfId="2" applyFont="1" applyFill="1" applyBorder="1" applyAlignment="1" applyProtection="1">
      <alignment horizontal="distributed" vertical="center" justifyLastLine="1" shrinkToFit="1"/>
    </xf>
    <xf numFmtId="0" fontId="14" fillId="2" borderId="2" xfId="2" applyFont="1" applyFill="1" applyBorder="1" applyAlignment="1" applyProtection="1">
      <alignment horizontal="distributed" vertical="center" justifyLastLine="1" shrinkToFit="1"/>
    </xf>
    <xf numFmtId="0" fontId="14" fillId="2" borderId="3" xfId="2" applyFont="1" applyFill="1" applyBorder="1" applyAlignment="1" applyProtection="1">
      <alignment horizontal="distributed" vertical="center" justifyLastLine="1" shrinkToFit="1"/>
    </xf>
    <xf numFmtId="0" fontId="14" fillId="2" borderId="4" xfId="2" applyFont="1" applyFill="1" applyBorder="1" applyAlignment="1" applyProtection="1">
      <alignment horizontal="distributed" vertical="center" justifyLastLine="1" shrinkToFit="1"/>
    </xf>
    <xf numFmtId="0" fontId="14" fillId="2" borderId="0" xfId="2" applyFont="1" applyFill="1" applyBorder="1" applyAlignment="1" applyProtection="1">
      <alignment horizontal="distributed" vertical="center" justifyLastLine="1" shrinkToFit="1"/>
    </xf>
    <xf numFmtId="0" fontId="14" fillId="2" borderId="5" xfId="2" applyFont="1" applyFill="1" applyBorder="1" applyAlignment="1" applyProtection="1">
      <alignment horizontal="distributed" vertical="center" justifyLastLine="1" shrinkToFit="1"/>
    </xf>
    <xf numFmtId="0" fontId="14" fillId="2" borderId="21" xfId="2" applyFont="1" applyFill="1" applyBorder="1" applyAlignment="1" applyProtection="1">
      <alignment horizontal="distributed" vertical="center" justifyLastLine="1" shrinkToFit="1"/>
    </xf>
    <xf numFmtId="0" fontId="14" fillId="2" borderId="22" xfId="2" applyFont="1" applyFill="1" applyBorder="1" applyAlignment="1" applyProtection="1">
      <alignment horizontal="distributed" vertical="center" justifyLastLine="1" shrinkToFit="1"/>
    </xf>
    <xf numFmtId="0" fontId="14" fillId="2" borderId="23" xfId="2" applyFont="1" applyFill="1" applyBorder="1" applyAlignment="1" applyProtection="1">
      <alignment horizontal="distributed" vertical="center" justifyLastLine="1" shrinkToFit="1"/>
    </xf>
    <xf numFmtId="0" fontId="14" fillId="2" borderId="69" xfId="2" applyFont="1" applyFill="1" applyBorder="1" applyAlignment="1" applyProtection="1">
      <alignment horizontal="center" vertical="center"/>
    </xf>
    <xf numFmtId="0" fontId="14" fillId="2" borderId="85" xfId="2" applyFont="1" applyFill="1" applyBorder="1" applyAlignment="1" applyProtection="1">
      <alignment horizontal="center" vertical="center"/>
    </xf>
    <xf numFmtId="0" fontId="31" fillId="2" borderId="72" xfId="2" applyFont="1" applyFill="1" applyBorder="1" applyAlignment="1" applyProtection="1">
      <alignment horizontal="center" vertical="center" wrapText="1"/>
    </xf>
    <xf numFmtId="177" fontId="14" fillId="2" borderId="72" xfId="2" applyNumberFormat="1" applyFont="1" applyFill="1" applyBorder="1" applyAlignment="1" applyProtection="1">
      <alignment horizontal="center" vertical="center" shrinkToFit="1"/>
    </xf>
    <xf numFmtId="0" fontId="31" fillId="2" borderId="4" xfId="2" applyFont="1" applyFill="1" applyBorder="1" applyAlignment="1" applyProtection="1">
      <alignment horizontal="distributed" vertical="center" justifyLastLine="1" shrinkToFit="1"/>
    </xf>
    <xf numFmtId="0" fontId="31" fillId="2" borderId="0" xfId="2" applyFont="1" applyFill="1" applyBorder="1" applyAlignment="1" applyProtection="1">
      <alignment horizontal="distributed" vertical="center" justifyLastLine="1" shrinkToFit="1"/>
    </xf>
    <xf numFmtId="0" fontId="31" fillId="2" borderId="5" xfId="2" applyFont="1" applyFill="1" applyBorder="1" applyAlignment="1" applyProtection="1">
      <alignment horizontal="distributed" vertical="center" justifyLastLine="1" shrinkToFit="1"/>
    </xf>
    <xf numFmtId="0" fontId="31" fillId="2" borderId="21" xfId="2" applyFont="1" applyFill="1" applyBorder="1" applyAlignment="1" applyProtection="1">
      <alignment horizontal="distributed" vertical="center" justifyLastLine="1" shrinkToFit="1"/>
    </xf>
    <xf numFmtId="0" fontId="31" fillId="2" borderId="22" xfId="2" applyFont="1" applyFill="1" applyBorder="1" applyAlignment="1" applyProtection="1">
      <alignment horizontal="distributed" vertical="center" justifyLastLine="1" shrinkToFit="1"/>
    </xf>
    <xf numFmtId="0" fontId="31" fillId="2" borderId="23" xfId="2" applyFont="1" applyFill="1" applyBorder="1" applyAlignment="1" applyProtection="1">
      <alignment horizontal="distributed" vertical="center" justifyLastLine="1" shrinkToFit="1"/>
    </xf>
    <xf numFmtId="0" fontId="14" fillId="2" borderId="1" xfId="2" applyFont="1" applyFill="1" applyBorder="1" applyAlignment="1" applyProtection="1">
      <alignment horizontal="distributed" vertical="center" justifyLastLine="1"/>
    </xf>
    <xf numFmtId="0" fontId="14" fillId="2" borderId="2" xfId="2" applyFont="1" applyFill="1" applyBorder="1" applyAlignment="1" applyProtection="1">
      <alignment horizontal="distributed" vertical="center" justifyLastLine="1"/>
    </xf>
    <xf numFmtId="0" fontId="14" fillId="2" borderId="3" xfId="2" applyFont="1" applyFill="1" applyBorder="1" applyAlignment="1" applyProtection="1">
      <alignment horizontal="distributed" vertical="center" justifyLastLine="1"/>
    </xf>
    <xf numFmtId="0" fontId="14" fillId="2" borderId="4" xfId="2" applyFont="1" applyFill="1" applyBorder="1" applyAlignment="1" applyProtection="1">
      <alignment horizontal="distributed" vertical="center" justifyLastLine="1"/>
    </xf>
    <xf numFmtId="0" fontId="14" fillId="2" borderId="0" xfId="2" applyFont="1" applyFill="1" applyBorder="1" applyAlignment="1" applyProtection="1">
      <alignment horizontal="distributed" vertical="center" justifyLastLine="1"/>
    </xf>
    <xf numFmtId="0" fontId="14" fillId="2" borderId="5" xfId="2" applyFont="1" applyFill="1" applyBorder="1" applyAlignment="1" applyProtection="1">
      <alignment horizontal="distributed" vertical="center" justifyLastLine="1"/>
    </xf>
    <xf numFmtId="0" fontId="14" fillId="2" borderId="21" xfId="2" applyFont="1" applyFill="1" applyBorder="1" applyAlignment="1" applyProtection="1">
      <alignment horizontal="distributed" vertical="center" justifyLastLine="1"/>
    </xf>
    <xf numFmtId="0" fontId="14" fillId="2" borderId="22" xfId="2" applyFont="1" applyFill="1" applyBorder="1" applyAlignment="1" applyProtection="1">
      <alignment horizontal="distributed" vertical="center" justifyLastLine="1"/>
    </xf>
    <xf numFmtId="0" fontId="31" fillId="2" borderId="1" xfId="2" applyFont="1" applyFill="1" applyBorder="1" applyAlignment="1" applyProtection="1">
      <alignment horizontal="distributed" vertical="center" justifyLastLine="1" shrinkToFit="1"/>
    </xf>
    <xf numFmtId="0" fontId="31" fillId="2" borderId="2" xfId="2" applyFont="1" applyFill="1" applyBorder="1" applyAlignment="1" applyProtection="1">
      <alignment horizontal="distributed" vertical="center" justifyLastLine="1" shrinkToFit="1"/>
    </xf>
    <xf numFmtId="179" fontId="28" fillId="2" borderId="1" xfId="3" applyNumberFormat="1" applyFont="1" applyFill="1" applyBorder="1" applyAlignment="1" applyProtection="1">
      <alignment horizontal="right" vertical="center" shrinkToFit="1"/>
    </xf>
    <xf numFmtId="179" fontId="28" fillId="2" borderId="2" xfId="3" applyNumberFormat="1" applyFont="1" applyFill="1" applyBorder="1" applyAlignment="1" applyProtection="1">
      <alignment horizontal="right" vertical="center" shrinkToFit="1"/>
    </xf>
    <xf numFmtId="179" fontId="28" fillId="2" borderId="4" xfId="3" applyNumberFormat="1" applyFont="1" applyFill="1" applyBorder="1" applyAlignment="1" applyProtection="1">
      <alignment horizontal="right" vertical="center" shrinkToFit="1"/>
    </xf>
    <xf numFmtId="179" fontId="28" fillId="2" borderId="0" xfId="3" applyNumberFormat="1" applyFont="1" applyFill="1" applyBorder="1" applyAlignment="1" applyProtection="1">
      <alignment horizontal="right" vertical="center" shrinkToFit="1"/>
    </xf>
    <xf numFmtId="179" fontId="28" fillId="2" borderId="21" xfId="3" applyNumberFormat="1" applyFont="1" applyFill="1" applyBorder="1" applyAlignment="1" applyProtection="1">
      <alignment horizontal="right" vertical="center" shrinkToFit="1"/>
    </xf>
    <xf numFmtId="179" fontId="28" fillId="2" borderId="22" xfId="3" applyNumberFormat="1" applyFont="1" applyFill="1" applyBorder="1" applyAlignment="1" applyProtection="1">
      <alignment horizontal="right" vertical="center" shrinkToFit="1"/>
    </xf>
    <xf numFmtId="177" fontId="16" fillId="2" borderId="52" xfId="2" applyNumberFormat="1" applyFont="1" applyFill="1" applyBorder="1" applyAlignment="1" applyProtection="1">
      <alignment horizontal="center" vertical="center" wrapText="1"/>
    </xf>
    <xf numFmtId="177" fontId="16" fillId="2" borderId="24" xfId="2" applyNumberFormat="1" applyFont="1" applyFill="1" applyBorder="1" applyAlignment="1" applyProtection="1">
      <alignment horizontal="center" vertical="center" wrapText="1"/>
    </xf>
    <xf numFmtId="177" fontId="16" fillId="2" borderId="56" xfId="2" applyNumberFormat="1" applyFont="1" applyFill="1" applyBorder="1" applyAlignment="1" applyProtection="1">
      <alignment horizontal="center" vertical="center" wrapText="1"/>
    </xf>
    <xf numFmtId="177" fontId="16" fillId="2" borderId="17" xfId="2" applyNumberFormat="1" applyFont="1" applyFill="1" applyBorder="1" applyAlignment="1" applyProtection="1">
      <alignment horizontal="center" vertical="center" wrapText="1"/>
    </xf>
    <xf numFmtId="177" fontId="16" fillId="2" borderId="59" xfId="2" applyNumberFormat="1" applyFont="1" applyFill="1" applyBorder="1" applyAlignment="1" applyProtection="1">
      <alignment horizontal="center" vertical="center" wrapText="1"/>
    </xf>
    <xf numFmtId="177" fontId="16" fillId="2" borderId="62" xfId="2" applyNumberFormat="1" applyFont="1" applyFill="1" applyBorder="1" applyAlignment="1" applyProtection="1">
      <alignment horizontal="center" vertical="center" wrapText="1"/>
    </xf>
    <xf numFmtId="0" fontId="14" fillId="2" borderId="79" xfId="2" applyFont="1" applyFill="1" applyBorder="1" applyAlignment="1" applyProtection="1">
      <alignment horizontal="center" vertical="center" wrapText="1"/>
    </xf>
    <xf numFmtId="0" fontId="14" fillId="2" borderId="66" xfId="2" applyFont="1" applyFill="1" applyBorder="1" applyAlignment="1" applyProtection="1">
      <alignment horizontal="center" vertical="center"/>
    </xf>
    <xf numFmtId="0" fontId="14" fillId="2" borderId="81" xfId="2" applyFont="1" applyFill="1" applyBorder="1" applyAlignment="1" applyProtection="1">
      <alignment horizontal="center" vertical="center"/>
    </xf>
    <xf numFmtId="0" fontId="21" fillId="2" borderId="1" xfId="2" applyFont="1" applyFill="1" applyBorder="1" applyAlignment="1" applyProtection="1">
      <alignment horizontal="center" vertical="center"/>
    </xf>
    <xf numFmtId="0" fontId="21" fillId="2" borderId="4" xfId="2" applyFont="1" applyFill="1" applyBorder="1" applyAlignment="1" applyProtection="1">
      <alignment horizontal="center" vertical="center"/>
    </xf>
    <xf numFmtId="0" fontId="21" fillId="2" borderId="21" xfId="2" applyFont="1" applyFill="1" applyBorder="1" applyAlignment="1" applyProtection="1">
      <alignment horizontal="center" vertical="center"/>
    </xf>
    <xf numFmtId="0" fontId="31" fillId="2" borderId="72" xfId="2" applyFont="1" applyFill="1" applyBorder="1" applyAlignment="1" applyProtection="1">
      <alignment horizontal="center" vertical="center" shrinkToFit="1"/>
    </xf>
    <xf numFmtId="177" fontId="28" fillId="2" borderId="64" xfId="2" applyNumberFormat="1" applyFont="1" applyFill="1" applyBorder="1" applyAlignment="1" applyProtection="1">
      <alignment horizontal="center" vertical="center" shrinkToFit="1"/>
    </xf>
    <xf numFmtId="0" fontId="16" fillId="2" borderId="3" xfId="2" applyFont="1" applyFill="1" applyBorder="1" applyAlignment="1" applyProtection="1">
      <alignment horizontal="center" vertical="center"/>
    </xf>
    <xf numFmtId="0" fontId="16" fillId="2" borderId="5" xfId="2" applyFont="1" applyFill="1" applyBorder="1" applyAlignment="1" applyProtection="1">
      <alignment horizontal="center" vertical="center"/>
    </xf>
    <xf numFmtId="0" fontId="16" fillId="2" borderId="7" xfId="2" applyFont="1" applyFill="1" applyBorder="1" applyAlignment="1" applyProtection="1">
      <alignment horizontal="center" vertical="center"/>
    </xf>
    <xf numFmtId="0" fontId="16" fillId="2" borderId="8" xfId="2" applyFont="1" applyFill="1" applyBorder="1" applyAlignment="1" applyProtection="1">
      <alignment horizontal="center" vertical="center"/>
    </xf>
    <xf numFmtId="0" fontId="21" fillId="2" borderId="7" xfId="2" applyFont="1" applyFill="1" applyBorder="1" applyAlignment="1" applyProtection="1">
      <alignment horizontal="center" vertical="center"/>
    </xf>
    <xf numFmtId="38" fontId="28" fillId="2" borderId="4" xfId="1" applyFont="1" applyFill="1" applyBorder="1" applyAlignment="1" applyProtection="1">
      <alignment horizontal="right" vertical="center"/>
    </xf>
    <xf numFmtId="38" fontId="28" fillId="2" borderId="0" xfId="1" applyFont="1" applyFill="1" applyBorder="1" applyAlignment="1" applyProtection="1">
      <alignment horizontal="right" vertical="center"/>
    </xf>
    <xf numFmtId="38" fontId="28" fillId="2" borderId="7" xfId="1" applyFont="1" applyFill="1" applyBorder="1" applyAlignment="1" applyProtection="1">
      <alignment horizontal="right" vertical="center"/>
    </xf>
    <xf numFmtId="38" fontId="28" fillId="2" borderId="6" xfId="1" applyFont="1" applyFill="1" applyBorder="1" applyAlignment="1" applyProtection="1">
      <alignment horizontal="right" vertical="center"/>
    </xf>
    <xf numFmtId="0" fontId="14" fillId="2" borderId="65" xfId="2" applyFont="1" applyFill="1" applyBorder="1" applyAlignment="1" applyProtection="1">
      <alignment horizontal="center" vertical="center" wrapText="1"/>
    </xf>
    <xf numFmtId="0" fontId="14" fillId="2" borderId="66" xfId="2" applyFont="1" applyFill="1" applyBorder="1" applyAlignment="1" applyProtection="1">
      <alignment horizontal="center" vertical="center" wrapText="1"/>
    </xf>
    <xf numFmtId="0" fontId="14" fillId="2" borderId="76" xfId="2" applyFont="1" applyFill="1" applyBorder="1" applyAlignment="1" applyProtection="1">
      <alignment horizontal="center" vertical="center" wrapText="1"/>
    </xf>
    <xf numFmtId="0" fontId="33" fillId="2" borderId="64" xfId="2" applyFont="1" applyFill="1" applyBorder="1" applyAlignment="1" applyProtection="1">
      <alignment horizontal="center" vertical="center" shrinkToFit="1"/>
    </xf>
    <xf numFmtId="182" fontId="33" fillId="2" borderId="64" xfId="3" applyNumberFormat="1" applyFont="1" applyFill="1" applyBorder="1" applyAlignment="1" applyProtection="1">
      <alignment horizontal="right" vertical="center" shrinkToFit="1"/>
    </xf>
    <xf numFmtId="182" fontId="33" fillId="2" borderId="77" xfId="3" applyNumberFormat="1" applyFont="1" applyFill="1" applyBorder="1" applyAlignment="1" applyProtection="1">
      <alignment horizontal="right" vertical="center" shrinkToFit="1"/>
    </xf>
    <xf numFmtId="0" fontId="31" fillId="2" borderId="78" xfId="2" applyFont="1" applyFill="1" applyBorder="1" applyAlignment="1" applyProtection="1">
      <alignment horizontal="center" vertical="center" shrinkToFit="1"/>
    </xf>
    <xf numFmtId="0" fontId="34" fillId="2" borderId="22" xfId="2" applyFont="1" applyFill="1" applyBorder="1" applyAlignment="1" applyProtection="1">
      <alignment horizontal="left" vertical="center" shrinkToFit="1"/>
    </xf>
    <xf numFmtId="0" fontId="34" fillId="2" borderId="26" xfId="2" applyFont="1" applyFill="1" applyBorder="1" applyAlignment="1" applyProtection="1">
      <alignment horizontal="left" vertical="center" shrinkToFit="1"/>
    </xf>
    <xf numFmtId="0" fontId="31" fillId="2" borderId="3" xfId="2" applyFont="1" applyFill="1" applyBorder="1" applyAlignment="1" applyProtection="1">
      <alignment horizontal="distributed" vertical="center" justifyLastLine="1" shrinkToFit="1"/>
    </xf>
    <xf numFmtId="0" fontId="31" fillId="2" borderId="65" xfId="2" applyFont="1" applyFill="1" applyBorder="1" applyAlignment="1" applyProtection="1">
      <alignment horizontal="center" vertical="center"/>
    </xf>
    <xf numFmtId="0" fontId="31" fillId="2" borderId="76" xfId="2" applyFont="1" applyFill="1" applyBorder="1" applyAlignment="1" applyProtection="1">
      <alignment horizontal="center" vertical="center"/>
    </xf>
    <xf numFmtId="0" fontId="31" fillId="2" borderId="56" xfId="2" applyFont="1" applyFill="1" applyBorder="1" applyAlignment="1" applyProtection="1">
      <alignment horizontal="center" vertical="center"/>
    </xf>
    <xf numFmtId="0" fontId="31" fillId="2" borderId="57" xfId="2" applyFont="1" applyFill="1" applyBorder="1" applyAlignment="1" applyProtection="1">
      <alignment horizontal="center" vertical="center"/>
    </xf>
    <xf numFmtId="0" fontId="31" fillId="2" borderId="82" xfId="2" applyFont="1" applyFill="1" applyBorder="1" applyAlignment="1" applyProtection="1">
      <alignment horizontal="center" vertical="center"/>
    </xf>
    <xf numFmtId="0" fontId="31" fillId="2" borderId="81" xfId="2" applyFont="1" applyFill="1" applyBorder="1" applyAlignment="1" applyProtection="1">
      <alignment horizontal="center" vertical="center"/>
    </xf>
    <xf numFmtId="186" fontId="16" fillId="2" borderId="52" xfId="2" applyNumberFormat="1" applyFont="1" applyFill="1" applyBorder="1" applyAlignment="1" applyProtection="1">
      <alignment horizontal="center" vertical="center" shrinkToFit="1"/>
    </xf>
    <xf numFmtId="186" fontId="16" fillId="2" borderId="2" xfId="2" applyNumberFormat="1" applyFont="1" applyFill="1" applyBorder="1" applyAlignment="1" applyProtection="1">
      <alignment horizontal="center" vertical="center" shrinkToFit="1"/>
    </xf>
    <xf numFmtId="186" fontId="16" fillId="2" borderId="24" xfId="2" applyNumberFormat="1" applyFont="1" applyFill="1" applyBorder="1" applyAlignment="1" applyProtection="1">
      <alignment horizontal="center" vertical="center" shrinkToFit="1"/>
    </xf>
    <xf numFmtId="186" fontId="16" fillId="2" borderId="56" xfId="2" applyNumberFormat="1" applyFont="1" applyFill="1" applyBorder="1" applyAlignment="1" applyProtection="1">
      <alignment horizontal="center" vertical="center" shrinkToFit="1"/>
    </xf>
    <xf numFmtId="186" fontId="16" fillId="2" borderId="0" xfId="2" applyNumberFormat="1" applyFont="1" applyFill="1" applyBorder="1" applyAlignment="1" applyProtection="1">
      <alignment horizontal="center" vertical="center" shrinkToFit="1"/>
    </xf>
    <xf numFmtId="186" fontId="16" fillId="2" borderId="17" xfId="2" applyNumberFormat="1" applyFont="1" applyFill="1" applyBorder="1" applyAlignment="1" applyProtection="1">
      <alignment horizontal="center" vertical="center" shrinkToFit="1"/>
    </xf>
    <xf numFmtId="186" fontId="16" fillId="2" borderId="59" xfId="2" applyNumberFormat="1" applyFont="1" applyFill="1" applyBorder="1" applyAlignment="1" applyProtection="1">
      <alignment horizontal="center" vertical="center" shrinkToFit="1"/>
    </xf>
    <xf numFmtId="186" fontId="16" fillId="2" borderId="60" xfId="2" applyNumberFormat="1" applyFont="1" applyFill="1" applyBorder="1" applyAlignment="1" applyProtection="1">
      <alignment horizontal="center" vertical="center" shrinkToFit="1"/>
    </xf>
    <xf numFmtId="186" fontId="16" fillId="2" borderId="62" xfId="2" applyNumberFormat="1" applyFont="1" applyFill="1" applyBorder="1" applyAlignment="1" applyProtection="1">
      <alignment horizontal="center" vertical="center" shrinkToFit="1"/>
    </xf>
    <xf numFmtId="0" fontId="14" fillId="2" borderId="72" xfId="2" applyFont="1" applyFill="1" applyBorder="1" applyAlignment="1" applyProtection="1">
      <alignment horizontal="center" vertical="center"/>
    </xf>
    <xf numFmtId="177" fontId="28" fillId="2" borderId="72" xfId="2" applyNumberFormat="1" applyFont="1" applyFill="1" applyBorder="1" applyAlignment="1" applyProtection="1">
      <alignment horizontal="center" vertical="center" shrinkToFit="1"/>
    </xf>
    <xf numFmtId="0" fontId="31" fillId="2" borderId="52" xfId="2" applyFont="1" applyFill="1" applyBorder="1" applyAlignment="1" applyProtection="1">
      <alignment horizontal="center" vertical="center"/>
    </xf>
    <xf numFmtId="0" fontId="33" fillId="2" borderId="2" xfId="2" applyFont="1" applyFill="1" applyBorder="1" applyAlignment="1" applyProtection="1">
      <alignment horizontal="center" vertical="center"/>
    </xf>
    <xf numFmtId="0" fontId="33" fillId="2" borderId="53" xfId="2" applyFont="1" applyFill="1" applyBorder="1" applyAlignment="1" applyProtection="1">
      <alignment horizontal="center" vertical="center"/>
    </xf>
    <xf numFmtId="0" fontId="33" fillId="2" borderId="57" xfId="2" applyFont="1" applyFill="1" applyBorder="1" applyAlignment="1" applyProtection="1">
      <alignment horizontal="center" vertical="center"/>
    </xf>
    <xf numFmtId="0" fontId="33" fillId="2" borderId="61" xfId="2" applyFont="1" applyFill="1" applyBorder="1" applyAlignment="1" applyProtection="1">
      <alignment horizontal="center" vertical="center"/>
    </xf>
    <xf numFmtId="0" fontId="14" fillId="17" borderId="16" xfId="2" applyFont="1" applyFill="1" applyBorder="1" applyAlignment="1" applyProtection="1">
      <alignment vertical="center" shrinkToFit="1"/>
    </xf>
    <xf numFmtId="0" fontId="14" fillId="17" borderId="0" xfId="2" applyFont="1" applyFill="1" applyBorder="1" applyAlignment="1" applyProtection="1">
      <alignment vertical="center" shrinkToFit="1"/>
    </xf>
    <xf numFmtId="0" fontId="14" fillId="17" borderId="5" xfId="2" applyFont="1" applyFill="1" applyBorder="1" applyAlignment="1" applyProtection="1">
      <alignment vertical="center" shrinkToFit="1"/>
    </xf>
    <xf numFmtId="0" fontId="16" fillId="2" borderId="23" xfId="2" applyFont="1" applyFill="1" applyBorder="1" applyAlignment="1" applyProtection="1">
      <alignment horizontal="center" vertical="center"/>
    </xf>
    <xf numFmtId="0" fontId="14" fillId="2" borderId="23" xfId="2" applyFont="1" applyFill="1" applyBorder="1" applyAlignment="1" applyProtection="1">
      <alignment horizontal="center" vertical="center"/>
    </xf>
    <xf numFmtId="0" fontId="14" fillId="2" borderId="59" xfId="2" applyFont="1" applyFill="1" applyBorder="1" applyAlignment="1" applyProtection="1">
      <alignment horizontal="center" vertical="center" wrapText="1"/>
    </xf>
    <xf numFmtId="0" fontId="14" fillId="2" borderId="60" xfId="2" applyFont="1" applyFill="1" applyBorder="1" applyAlignment="1" applyProtection="1">
      <alignment horizontal="center" vertical="center" wrapText="1"/>
    </xf>
    <xf numFmtId="0" fontId="14" fillId="2" borderId="61" xfId="2" applyFont="1" applyFill="1" applyBorder="1" applyAlignment="1" applyProtection="1">
      <alignment horizontal="center" vertical="center" wrapText="1"/>
    </xf>
    <xf numFmtId="0" fontId="27" fillId="2" borderId="16" xfId="2" applyFont="1" applyFill="1" applyBorder="1" applyAlignment="1" applyProtection="1">
      <alignment horizontal="center" vertical="center" textRotation="255" shrinkToFit="1"/>
    </xf>
    <xf numFmtId="0" fontId="27" fillId="2" borderId="5" xfId="2" applyFont="1" applyFill="1" applyBorder="1" applyAlignment="1" applyProtection="1">
      <alignment horizontal="center" vertical="center" textRotation="255" shrinkToFit="1"/>
    </xf>
    <xf numFmtId="0" fontId="27" fillId="2" borderId="31" xfId="2" applyFont="1" applyFill="1" applyBorder="1" applyAlignment="1" applyProtection="1">
      <alignment horizontal="center" vertical="center" textRotation="255" shrinkToFit="1"/>
    </xf>
    <xf numFmtId="0" fontId="27" fillId="2" borderId="8" xfId="2" applyFont="1" applyFill="1" applyBorder="1" applyAlignment="1" applyProtection="1">
      <alignment horizontal="center" vertical="center" textRotation="255" shrinkToFit="1"/>
    </xf>
    <xf numFmtId="0" fontId="16" fillId="2" borderId="34" xfId="2" applyFont="1" applyFill="1" applyBorder="1" applyAlignment="1" applyProtection="1">
      <alignment horizontal="distributed" vertical="center" justifyLastLine="1"/>
    </xf>
    <xf numFmtId="0" fontId="16" fillId="2" borderId="10" xfId="2" applyFont="1" applyFill="1" applyBorder="1" applyAlignment="1" applyProtection="1">
      <alignment horizontal="distributed" vertical="center" justifyLastLine="1"/>
    </xf>
    <xf numFmtId="0" fontId="16" fillId="2" borderId="33" xfId="2" applyFont="1" applyFill="1" applyBorder="1" applyAlignment="1" applyProtection="1">
      <alignment horizontal="distributed" vertical="center" justifyLastLine="1"/>
    </xf>
    <xf numFmtId="0" fontId="21" fillId="2" borderId="34" xfId="2" applyFont="1" applyFill="1" applyBorder="1" applyAlignment="1" applyProtection="1">
      <alignment horizontal="center" vertical="center"/>
    </xf>
    <xf numFmtId="0" fontId="21" fillId="2" borderId="33" xfId="2" applyFont="1" applyFill="1" applyBorder="1" applyAlignment="1" applyProtection="1">
      <alignment horizontal="center" vertical="center"/>
    </xf>
    <xf numFmtId="0" fontId="14" fillId="17" borderId="25" xfId="2" applyFont="1" applyFill="1" applyBorder="1" applyAlignment="1" applyProtection="1">
      <alignment vertical="center" shrinkToFit="1"/>
    </xf>
    <xf numFmtId="0" fontId="14" fillId="17" borderId="22" xfId="2" applyFont="1" applyFill="1" applyBorder="1" applyAlignment="1" applyProtection="1">
      <alignment vertical="center" shrinkToFit="1"/>
    </xf>
    <xf numFmtId="0" fontId="14" fillId="17" borderId="23" xfId="2" applyFont="1" applyFill="1" applyBorder="1" applyAlignment="1" applyProtection="1">
      <alignment vertical="center" shrinkToFit="1"/>
    </xf>
    <xf numFmtId="0" fontId="14" fillId="2" borderId="84" xfId="2" applyFont="1" applyFill="1" applyBorder="1" applyAlignment="1" applyProtection="1">
      <alignment horizontal="center" vertical="center"/>
    </xf>
    <xf numFmtId="0" fontId="21" fillId="17" borderId="16" xfId="2" applyFont="1" applyFill="1" applyBorder="1" applyAlignment="1" applyProtection="1">
      <alignment horizontal="center" vertical="center"/>
    </xf>
    <xf numFmtId="0" fontId="21" fillId="17" borderId="5" xfId="2" applyFont="1" applyFill="1" applyBorder="1" applyAlignment="1" applyProtection="1">
      <alignment horizontal="center" vertical="center"/>
    </xf>
    <xf numFmtId="0" fontId="31" fillId="2" borderId="50" xfId="2" applyFont="1" applyFill="1" applyBorder="1" applyAlignment="1" applyProtection="1">
      <alignment horizontal="center" vertical="center"/>
    </xf>
    <xf numFmtId="0" fontId="31" fillId="2" borderId="68" xfId="2" applyFont="1" applyFill="1" applyBorder="1" applyAlignment="1" applyProtection="1">
      <alignment horizontal="center" vertical="center"/>
    </xf>
    <xf numFmtId="0" fontId="33" fillId="2" borderId="80" xfId="2" applyFont="1" applyFill="1" applyBorder="1" applyAlignment="1" applyProtection="1">
      <alignment horizontal="center" vertical="center"/>
    </xf>
    <xf numFmtId="0" fontId="25" fillId="17" borderId="16" xfId="2" applyFont="1" applyFill="1" applyBorder="1" applyAlignment="1" applyProtection="1">
      <alignment horizontal="center" vertical="center"/>
    </xf>
    <xf numFmtId="0" fontId="25" fillId="17" borderId="0" xfId="2" applyFont="1" applyFill="1" applyBorder="1" applyAlignment="1" applyProtection="1">
      <alignment horizontal="center" vertical="center"/>
    </xf>
    <xf numFmtId="0" fontId="25" fillId="17" borderId="5" xfId="2" applyFont="1" applyFill="1" applyBorder="1" applyAlignment="1" applyProtection="1">
      <alignment horizontal="center" vertical="center"/>
    </xf>
    <xf numFmtId="0" fontId="14" fillId="2" borderId="63" xfId="2" applyFont="1" applyFill="1" applyBorder="1" applyAlignment="1" applyProtection="1">
      <alignment horizontal="center" vertical="center" wrapText="1"/>
    </xf>
    <xf numFmtId="0" fontId="14" fillId="2" borderId="55" xfId="2" applyFont="1" applyFill="1" applyBorder="1" applyAlignment="1" applyProtection="1">
      <alignment horizontal="center" vertical="center" shrinkToFit="1"/>
    </xf>
    <xf numFmtId="0" fontId="14" fillId="2" borderId="58" xfId="2" applyFont="1" applyFill="1" applyBorder="1" applyAlignment="1" applyProtection="1">
      <alignment horizontal="center" vertical="center" shrinkToFit="1"/>
    </xf>
    <xf numFmtId="0" fontId="16" fillId="2" borderId="29" xfId="2" applyFont="1" applyFill="1" applyBorder="1" applyAlignment="1" applyProtection="1">
      <alignment horizontal="center" vertical="center"/>
    </xf>
    <xf numFmtId="0" fontId="16" fillId="2" borderId="19" xfId="2" applyFont="1" applyFill="1" applyBorder="1" applyAlignment="1" applyProtection="1">
      <alignment horizontal="center" vertical="center"/>
    </xf>
    <xf numFmtId="176" fontId="28" fillId="2" borderId="1" xfId="3" applyNumberFormat="1" applyFont="1" applyFill="1" applyBorder="1" applyAlignment="1" applyProtection="1">
      <alignment horizontal="right" vertical="center" shrinkToFit="1"/>
    </xf>
    <xf numFmtId="176" fontId="28" fillId="2" borderId="2" xfId="3" applyNumberFormat="1" applyFont="1" applyFill="1" applyBorder="1" applyAlignment="1" applyProtection="1">
      <alignment horizontal="right" vertical="center" shrinkToFit="1"/>
    </xf>
    <xf numFmtId="176" fontId="28" fillId="2" borderId="4" xfId="3" applyNumberFormat="1" applyFont="1" applyFill="1" applyBorder="1" applyAlignment="1" applyProtection="1">
      <alignment horizontal="right" vertical="center" shrinkToFit="1"/>
    </xf>
    <xf numFmtId="176" fontId="28" fillId="2" borderId="0" xfId="3" applyNumberFormat="1" applyFont="1" applyFill="1" applyBorder="1" applyAlignment="1" applyProtection="1">
      <alignment horizontal="right" vertical="center" shrinkToFit="1"/>
    </xf>
    <xf numFmtId="176" fontId="28" fillId="2" borderId="21" xfId="3" applyNumberFormat="1" applyFont="1" applyFill="1" applyBorder="1" applyAlignment="1" applyProtection="1">
      <alignment horizontal="right" vertical="center" shrinkToFit="1"/>
    </xf>
    <xf numFmtId="176" fontId="28" fillId="2" borderId="22" xfId="3" applyNumberFormat="1" applyFont="1" applyFill="1" applyBorder="1" applyAlignment="1" applyProtection="1">
      <alignment horizontal="right" vertical="center" shrinkToFit="1"/>
    </xf>
    <xf numFmtId="0" fontId="14" fillId="2" borderId="55" xfId="2" applyFont="1" applyFill="1" applyBorder="1" applyAlignment="1" applyProtection="1">
      <alignment horizontal="center" vertical="center" wrapText="1"/>
    </xf>
    <xf numFmtId="0" fontId="14" fillId="2" borderId="58" xfId="2" applyFont="1" applyFill="1" applyBorder="1" applyAlignment="1" applyProtection="1">
      <alignment horizontal="center" vertical="center" wrapText="1"/>
    </xf>
    <xf numFmtId="177" fontId="28" fillId="2" borderId="0" xfId="2" applyNumberFormat="1" applyFont="1" applyFill="1" applyBorder="1" applyAlignment="1" applyProtection="1">
      <alignment horizontal="center" vertical="center" shrinkToFit="1"/>
    </xf>
    <xf numFmtId="177" fontId="28" fillId="2" borderId="60" xfId="2" applyNumberFormat="1" applyFont="1" applyFill="1" applyBorder="1" applyAlignment="1" applyProtection="1">
      <alignment horizontal="center" vertical="center" shrinkToFit="1"/>
    </xf>
    <xf numFmtId="0" fontId="31" fillId="2" borderId="50" xfId="2" applyFont="1" applyFill="1" applyBorder="1" applyAlignment="1" applyProtection="1">
      <alignment horizontal="center" vertical="center" wrapText="1"/>
    </xf>
    <xf numFmtId="0" fontId="31" fillId="2" borderId="54" xfId="2" applyFont="1" applyFill="1" applyBorder="1" applyAlignment="1" applyProtection="1">
      <alignment horizontal="center" vertical="center" wrapText="1"/>
    </xf>
    <xf numFmtId="0" fontId="31" fillId="2" borderId="68" xfId="2" applyFont="1" applyFill="1" applyBorder="1" applyAlignment="1" applyProtection="1">
      <alignment horizontal="center" vertical="center" wrapText="1"/>
    </xf>
    <xf numFmtId="0" fontId="14" fillId="2" borderId="51" xfId="2" applyFont="1" applyFill="1" applyBorder="1" applyAlignment="1" applyProtection="1">
      <alignment horizontal="center" vertical="center" shrinkToFit="1"/>
    </xf>
    <xf numFmtId="177" fontId="28" fillId="2" borderId="52" xfId="2" applyNumberFormat="1" applyFont="1" applyFill="1" applyBorder="1" applyAlignment="1" applyProtection="1">
      <alignment horizontal="center" vertical="center" shrinkToFit="1"/>
    </xf>
    <xf numFmtId="177" fontId="28" fillId="2" borderId="2" xfId="2" applyNumberFormat="1" applyFont="1" applyFill="1" applyBorder="1" applyAlignment="1" applyProtection="1">
      <alignment horizontal="center" vertical="center" shrinkToFit="1"/>
    </xf>
    <xf numFmtId="177" fontId="28" fillId="2" borderId="53" xfId="2" applyNumberFormat="1" applyFont="1" applyFill="1" applyBorder="1" applyAlignment="1" applyProtection="1">
      <alignment horizontal="center" vertical="center" shrinkToFit="1"/>
    </xf>
    <xf numFmtId="177" fontId="28" fillId="2" borderId="56" xfId="2" applyNumberFormat="1" applyFont="1" applyFill="1" applyBorder="1" applyAlignment="1" applyProtection="1">
      <alignment horizontal="center" vertical="center" shrinkToFit="1"/>
    </xf>
    <xf numFmtId="177" fontId="28" fillId="2" borderId="0" xfId="2" applyNumberFormat="1" applyFont="1" applyFill="1" applyAlignment="1" applyProtection="1">
      <alignment horizontal="center" vertical="center" shrinkToFit="1"/>
    </xf>
    <xf numFmtId="177" fontId="28" fillId="2" borderId="57" xfId="2" applyNumberFormat="1" applyFont="1" applyFill="1" applyBorder="1" applyAlignment="1" applyProtection="1">
      <alignment horizontal="center" vertical="center" shrinkToFit="1"/>
    </xf>
    <xf numFmtId="177" fontId="28" fillId="2" borderId="59" xfId="2" applyNumberFormat="1" applyFont="1" applyFill="1" applyBorder="1" applyAlignment="1" applyProtection="1">
      <alignment horizontal="center" vertical="center" shrinkToFit="1"/>
    </xf>
    <xf numFmtId="177" fontId="28" fillId="2" borderId="61" xfId="2" applyNumberFormat="1" applyFont="1" applyFill="1" applyBorder="1" applyAlignment="1" applyProtection="1">
      <alignment horizontal="center" vertical="center" shrinkToFit="1"/>
    </xf>
    <xf numFmtId="0" fontId="31" fillId="2" borderId="53" xfId="2" applyFont="1" applyFill="1" applyBorder="1" applyAlignment="1" applyProtection="1">
      <alignment horizontal="center" vertical="center"/>
    </xf>
    <xf numFmtId="0" fontId="31" fillId="2" borderId="59" xfId="2" applyFont="1" applyFill="1" applyBorder="1" applyAlignment="1" applyProtection="1">
      <alignment horizontal="center" vertical="center"/>
    </xf>
    <xf numFmtId="0" fontId="31" fillId="2" borderId="60" xfId="2" applyFont="1" applyFill="1" applyBorder="1" applyAlignment="1" applyProtection="1">
      <alignment horizontal="center" vertical="center"/>
    </xf>
    <xf numFmtId="0" fontId="31" fillId="2" borderId="61" xfId="2" applyFont="1" applyFill="1" applyBorder="1" applyAlignment="1" applyProtection="1">
      <alignment horizontal="center" vertical="center"/>
    </xf>
    <xf numFmtId="176" fontId="28" fillId="2" borderId="1" xfId="5" applyNumberFormat="1" applyFont="1" applyFill="1" applyBorder="1" applyAlignment="1" applyProtection="1">
      <alignment horizontal="right" vertical="center" shrinkToFit="1"/>
    </xf>
    <xf numFmtId="176" fontId="28" fillId="2" borderId="2" xfId="5" applyNumberFormat="1" applyFont="1" applyFill="1" applyBorder="1" applyAlignment="1" applyProtection="1">
      <alignment horizontal="right" vertical="center" shrinkToFit="1"/>
    </xf>
    <xf numFmtId="176" fontId="28" fillId="2" borderId="4" xfId="5" applyNumberFormat="1" applyFont="1" applyFill="1" applyBorder="1" applyAlignment="1" applyProtection="1">
      <alignment horizontal="right" vertical="center" shrinkToFit="1"/>
    </xf>
    <xf numFmtId="176" fontId="28" fillId="2" borderId="0" xfId="5" applyNumberFormat="1" applyFont="1" applyFill="1" applyBorder="1" applyAlignment="1" applyProtection="1">
      <alignment horizontal="right" vertical="center" shrinkToFit="1"/>
    </xf>
    <xf numFmtId="176" fontId="28" fillId="2" borderId="21" xfId="5" applyNumberFormat="1" applyFont="1" applyFill="1" applyBorder="1" applyAlignment="1" applyProtection="1">
      <alignment horizontal="right" vertical="center" shrinkToFit="1"/>
    </xf>
    <xf numFmtId="176" fontId="28" fillId="2" borderId="22" xfId="5" applyNumberFormat="1" applyFont="1" applyFill="1" applyBorder="1" applyAlignment="1" applyProtection="1">
      <alignment horizontal="right" vertical="center" shrinkToFit="1"/>
    </xf>
    <xf numFmtId="0" fontId="25" fillId="17" borderId="30" xfId="2" applyFont="1" applyFill="1" applyBorder="1" applyAlignment="1" applyProtection="1">
      <alignment horizontal="center" vertical="center" shrinkToFit="1"/>
    </xf>
    <xf numFmtId="0" fontId="16" fillId="17" borderId="2" xfId="2" applyFont="1" applyFill="1" applyBorder="1" applyAlignment="1" applyProtection="1">
      <alignment horizontal="center" vertical="center" shrinkToFit="1"/>
    </xf>
    <xf numFmtId="0" fontId="16" fillId="17" borderId="3" xfId="2" applyFont="1" applyFill="1" applyBorder="1" applyAlignment="1" applyProtection="1">
      <alignment horizontal="center" vertical="center" shrinkToFit="1"/>
    </xf>
    <xf numFmtId="0" fontId="16" fillId="17" borderId="16" xfId="2" applyFont="1" applyFill="1" applyBorder="1" applyAlignment="1" applyProtection="1">
      <alignment horizontal="center" vertical="center" shrinkToFit="1"/>
    </xf>
    <xf numFmtId="0" fontId="16" fillId="17" borderId="0" xfId="2" applyFont="1" applyFill="1" applyBorder="1" applyAlignment="1" applyProtection="1">
      <alignment horizontal="center" vertical="center" shrinkToFit="1"/>
    </xf>
    <xf numFmtId="0" fontId="16" fillId="17" borderId="5" xfId="2" applyFont="1" applyFill="1" applyBorder="1" applyAlignment="1" applyProtection="1">
      <alignment horizontal="center" vertical="center" shrinkToFit="1"/>
    </xf>
    <xf numFmtId="0" fontId="31" fillId="2" borderId="71" xfId="2" applyFont="1" applyFill="1" applyBorder="1" applyAlignment="1" applyProtection="1">
      <alignment horizontal="center" vertical="center" textRotation="255"/>
    </xf>
    <xf numFmtId="0" fontId="31" fillId="2" borderId="74" xfId="2" applyFont="1" applyFill="1" applyBorder="1" applyAlignment="1" applyProtection="1">
      <alignment horizontal="center" vertical="center" textRotation="255"/>
    </xf>
    <xf numFmtId="0" fontId="14" fillId="17" borderId="16" xfId="2" applyFont="1" applyFill="1" applyBorder="1" applyAlignment="1" applyProtection="1">
      <alignment horizontal="center" vertical="center" shrinkToFit="1"/>
    </xf>
    <xf numFmtId="0" fontId="14" fillId="17" borderId="0" xfId="2" applyFont="1" applyFill="1" applyBorder="1" applyAlignment="1" applyProtection="1">
      <alignment horizontal="center" vertical="center" shrinkToFit="1"/>
    </xf>
    <xf numFmtId="0" fontId="14" fillId="17" borderId="5" xfId="2" applyFont="1" applyFill="1" applyBorder="1" applyAlignment="1" applyProtection="1">
      <alignment horizontal="center" vertical="center" shrinkToFit="1"/>
    </xf>
    <xf numFmtId="0" fontId="24" fillId="2" borderId="4" xfId="2" applyFont="1" applyFill="1" applyBorder="1" applyAlignment="1" applyProtection="1">
      <alignment horizontal="center" vertical="center"/>
    </xf>
    <xf numFmtId="0" fontId="33" fillId="2" borderId="4" xfId="2" applyFont="1" applyFill="1" applyBorder="1" applyAlignment="1" applyProtection="1">
      <alignment horizontal="center" vertical="center"/>
    </xf>
    <xf numFmtId="0" fontId="14" fillId="2" borderId="0" xfId="2" applyFont="1" applyFill="1" applyAlignment="1" applyProtection="1">
      <alignment horizontal="center" vertical="center"/>
    </xf>
    <xf numFmtId="0" fontId="14" fillId="17" borderId="16" xfId="2" applyFont="1" applyFill="1" applyBorder="1" applyAlignment="1" applyProtection="1">
      <alignment horizontal="center" vertical="center" wrapText="1"/>
    </xf>
    <xf numFmtId="0" fontId="14" fillId="17" borderId="0" xfId="2" applyFont="1" applyFill="1" applyBorder="1" applyAlignment="1" applyProtection="1">
      <alignment horizontal="center" vertical="center" wrapText="1"/>
    </xf>
    <xf numFmtId="0" fontId="14" fillId="17" borderId="5" xfId="2" applyFont="1" applyFill="1" applyBorder="1" applyAlignment="1" applyProtection="1">
      <alignment horizontal="center" vertical="center" wrapText="1"/>
    </xf>
    <xf numFmtId="0" fontId="14" fillId="17" borderId="25" xfId="2" applyFont="1" applyFill="1" applyBorder="1" applyAlignment="1" applyProtection="1">
      <alignment horizontal="center" vertical="center" wrapText="1"/>
    </xf>
    <xf numFmtId="0" fontId="14" fillId="17" borderId="22" xfId="2" applyFont="1" applyFill="1" applyBorder="1" applyAlignment="1" applyProtection="1">
      <alignment horizontal="center" vertical="center" wrapText="1"/>
    </xf>
    <xf numFmtId="0" fontId="14" fillId="17" borderId="23" xfId="2" applyFont="1" applyFill="1" applyBorder="1" applyAlignment="1" applyProtection="1">
      <alignment horizontal="center" vertical="center" wrapText="1"/>
    </xf>
    <xf numFmtId="0" fontId="16" fillId="2" borderId="4" xfId="2" applyFont="1" applyFill="1" applyBorder="1" applyAlignment="1" applyProtection="1">
      <alignment horizontal="center" vertical="center" wrapText="1"/>
    </xf>
    <xf numFmtId="0" fontId="25" fillId="2" borderId="2" xfId="2" applyFont="1" applyFill="1" applyBorder="1" applyAlignment="1" applyProtection="1">
      <alignment horizontal="left" vertical="center"/>
    </xf>
    <xf numFmtId="0" fontId="25" fillId="2" borderId="0" xfId="2" applyFont="1" applyFill="1" applyBorder="1" applyAlignment="1" applyProtection="1">
      <alignment horizontal="left" vertical="center"/>
    </xf>
    <xf numFmtId="0" fontId="14" fillId="17" borderId="16" xfId="2" applyFont="1" applyFill="1" applyBorder="1" applyAlignment="1" applyProtection="1">
      <alignment horizontal="center" vertical="top" shrinkToFit="1"/>
    </xf>
    <xf numFmtId="0" fontId="14" fillId="17" borderId="0" xfId="2" applyFont="1" applyFill="1" applyBorder="1" applyAlignment="1" applyProtection="1">
      <alignment horizontal="center" vertical="top" shrinkToFit="1"/>
    </xf>
    <xf numFmtId="0" fontId="14" fillId="17" borderId="5" xfId="2" applyFont="1" applyFill="1" applyBorder="1" applyAlignment="1" applyProtection="1">
      <alignment horizontal="center" vertical="top" shrinkToFit="1"/>
    </xf>
    <xf numFmtId="177" fontId="16" fillId="2" borderId="4" xfId="2" applyNumberFormat="1" applyFont="1" applyFill="1" applyBorder="1" applyAlignment="1" applyProtection="1">
      <alignment horizontal="center" vertical="center"/>
    </xf>
    <xf numFmtId="177" fontId="16" fillId="2" borderId="21" xfId="2" applyNumberFormat="1" applyFont="1" applyFill="1" applyBorder="1" applyAlignment="1" applyProtection="1">
      <alignment horizontal="center" vertical="center"/>
    </xf>
    <xf numFmtId="177" fontId="16" fillId="2" borderId="26" xfId="2" applyNumberFormat="1" applyFont="1" applyFill="1" applyBorder="1" applyAlignment="1" applyProtection="1">
      <alignment horizontal="center" vertical="center"/>
    </xf>
    <xf numFmtId="0" fontId="16" fillId="17" borderId="30" xfId="2" applyFont="1" applyFill="1" applyBorder="1" applyAlignment="1" applyProtection="1">
      <alignment horizontal="center" wrapText="1"/>
    </xf>
    <xf numFmtId="0" fontId="16" fillId="17" borderId="2" xfId="2" applyFont="1" applyFill="1" applyBorder="1" applyAlignment="1" applyProtection="1">
      <alignment horizontal="center" wrapText="1"/>
    </xf>
    <xf numFmtId="0" fontId="16" fillId="17" borderId="3" xfId="2" applyFont="1" applyFill="1" applyBorder="1" applyAlignment="1" applyProtection="1">
      <alignment horizontal="center" wrapText="1"/>
    </xf>
    <xf numFmtId="0" fontId="16" fillId="17" borderId="16" xfId="2" applyFont="1" applyFill="1" applyBorder="1" applyAlignment="1" applyProtection="1">
      <alignment horizontal="center" wrapText="1"/>
    </xf>
    <xf numFmtId="0" fontId="16" fillId="17" borderId="0" xfId="2" applyFont="1" applyFill="1" applyBorder="1" applyAlignment="1" applyProtection="1">
      <alignment horizontal="center" wrapText="1"/>
    </xf>
    <xf numFmtId="0" fontId="16" fillId="17" borderId="5" xfId="2" applyFont="1" applyFill="1" applyBorder="1" applyAlignment="1" applyProtection="1">
      <alignment horizontal="center" wrapText="1"/>
    </xf>
    <xf numFmtId="177" fontId="62" fillId="2" borderId="52" xfId="2" applyNumberFormat="1" applyFont="1" applyFill="1" applyBorder="1" applyAlignment="1" applyProtection="1">
      <alignment horizontal="center" vertical="center" shrinkToFit="1"/>
    </xf>
    <xf numFmtId="177" fontId="62" fillId="2" borderId="2" xfId="2" applyNumberFormat="1" applyFont="1" applyFill="1" applyBorder="1" applyAlignment="1" applyProtection="1">
      <alignment horizontal="center" vertical="center" shrinkToFit="1"/>
    </xf>
    <xf numFmtId="177" fontId="62" fillId="2" borderId="53" xfId="2" applyNumberFormat="1" applyFont="1" applyFill="1" applyBorder="1" applyAlignment="1" applyProtection="1">
      <alignment horizontal="center" vertical="center" shrinkToFit="1"/>
    </xf>
    <xf numFmtId="177" fontId="62" fillId="2" borderId="56" xfId="2" applyNumberFormat="1" applyFont="1" applyFill="1" applyBorder="1" applyAlignment="1" applyProtection="1">
      <alignment horizontal="center" vertical="center" shrinkToFit="1"/>
    </xf>
    <xf numFmtId="177" fontId="62" fillId="2" borderId="0" xfId="2" applyNumberFormat="1" applyFont="1" applyFill="1" applyBorder="1" applyAlignment="1" applyProtection="1">
      <alignment horizontal="center" vertical="center" shrinkToFit="1"/>
    </xf>
    <xf numFmtId="177" fontId="62" fillId="2" borderId="57" xfId="2" applyNumberFormat="1" applyFont="1" applyFill="1" applyBorder="1" applyAlignment="1" applyProtection="1">
      <alignment horizontal="center" vertical="center" shrinkToFit="1"/>
    </xf>
    <xf numFmtId="177" fontId="62" fillId="2" borderId="59" xfId="2" applyNumberFormat="1" applyFont="1" applyFill="1" applyBorder="1" applyAlignment="1" applyProtection="1">
      <alignment horizontal="center" vertical="center" shrinkToFit="1"/>
    </xf>
    <xf numFmtId="177" fontId="62" fillId="2" borderId="60" xfId="2" applyNumberFormat="1" applyFont="1" applyFill="1" applyBorder="1" applyAlignment="1" applyProtection="1">
      <alignment horizontal="center" vertical="center" shrinkToFit="1"/>
    </xf>
    <xf numFmtId="177" fontId="62" fillId="2" borderId="61" xfId="2" applyNumberFormat="1" applyFont="1" applyFill="1" applyBorder="1" applyAlignment="1" applyProtection="1">
      <alignment horizontal="center" vertical="center" shrinkToFit="1"/>
    </xf>
    <xf numFmtId="176" fontId="28" fillId="2" borderId="34" xfId="3" applyNumberFormat="1" applyFont="1" applyFill="1" applyBorder="1" applyAlignment="1" applyProtection="1">
      <alignment horizontal="right" vertical="center" shrinkToFit="1"/>
    </xf>
    <xf numFmtId="176" fontId="28" fillId="2" borderId="10" xfId="3" applyNumberFormat="1" applyFont="1" applyFill="1" applyBorder="1" applyAlignment="1" applyProtection="1">
      <alignment horizontal="right" vertical="center" shrinkToFit="1"/>
    </xf>
    <xf numFmtId="49" fontId="14" fillId="2" borderId="11" xfId="2" applyNumberFormat="1" applyFont="1" applyFill="1" applyBorder="1" applyAlignment="1" applyProtection="1">
      <alignment horizontal="center" vertical="top"/>
    </xf>
    <xf numFmtId="49" fontId="14" fillId="2" borderId="17" xfId="2" applyNumberFormat="1" applyFont="1" applyFill="1" applyBorder="1" applyAlignment="1" applyProtection="1">
      <alignment horizontal="center" vertical="top"/>
    </xf>
    <xf numFmtId="179" fontId="33" fillId="2" borderId="1" xfId="2" applyNumberFormat="1" applyFont="1" applyFill="1" applyBorder="1" applyAlignment="1" applyProtection="1">
      <alignment vertical="center" wrapText="1"/>
    </xf>
    <xf numFmtId="179" fontId="33" fillId="2" borderId="2" xfId="2" applyNumberFormat="1" applyFont="1" applyFill="1" applyBorder="1" applyAlignment="1" applyProtection="1">
      <alignment vertical="center" wrapText="1"/>
    </xf>
    <xf numFmtId="179" fontId="33" fillId="2" borderId="4" xfId="2" applyNumberFormat="1" applyFont="1" applyFill="1" applyBorder="1" applyAlignment="1" applyProtection="1">
      <alignment vertical="center" wrapText="1"/>
    </xf>
    <xf numFmtId="179" fontId="33" fillId="2" borderId="0" xfId="2" applyNumberFormat="1" applyFont="1" applyFill="1" applyBorder="1" applyAlignment="1" applyProtection="1">
      <alignment vertical="center" wrapText="1"/>
    </xf>
    <xf numFmtId="179" fontId="33" fillId="2" borderId="21" xfId="2" applyNumberFormat="1" applyFont="1" applyFill="1" applyBorder="1" applyAlignment="1" applyProtection="1">
      <alignment vertical="center" wrapText="1"/>
    </xf>
    <xf numFmtId="179" fontId="33" fillId="2" borderId="22" xfId="2" applyNumberFormat="1" applyFont="1" applyFill="1" applyBorder="1" applyAlignment="1" applyProtection="1">
      <alignment vertical="center" wrapText="1"/>
    </xf>
    <xf numFmtId="38" fontId="21" fillId="2" borderId="2" xfId="3" applyFont="1" applyFill="1" applyBorder="1" applyAlignment="1" applyProtection="1">
      <alignment horizontal="center" vertical="top" shrinkToFit="1"/>
    </xf>
    <xf numFmtId="38" fontId="21" fillId="2" borderId="0" xfId="3" applyFont="1" applyFill="1" applyBorder="1" applyAlignment="1" applyProtection="1">
      <alignment horizontal="center" vertical="top" shrinkToFit="1"/>
    </xf>
    <xf numFmtId="38" fontId="21" fillId="2" borderId="22" xfId="3" applyFont="1" applyFill="1" applyBorder="1" applyAlignment="1" applyProtection="1">
      <alignment horizontal="center" vertical="top" shrinkToFit="1"/>
    </xf>
    <xf numFmtId="179" fontId="33" fillId="2" borderId="1" xfId="2" applyNumberFormat="1" applyFont="1" applyFill="1" applyBorder="1" applyAlignment="1" applyProtection="1">
      <alignment horizontal="right" vertical="center" wrapText="1"/>
    </xf>
    <xf numFmtId="179" fontId="33" fillId="2" borderId="2" xfId="2" applyNumberFormat="1" applyFont="1" applyFill="1" applyBorder="1" applyAlignment="1" applyProtection="1">
      <alignment horizontal="right" vertical="center" wrapText="1"/>
    </xf>
    <xf numFmtId="179" fontId="33" fillId="2" borderId="4" xfId="2" applyNumberFormat="1" applyFont="1" applyFill="1" applyBorder="1" applyAlignment="1" applyProtection="1">
      <alignment horizontal="right" vertical="center" wrapText="1"/>
    </xf>
    <xf numFmtId="179" fontId="33" fillId="2" borderId="0" xfId="2" applyNumberFormat="1" applyFont="1" applyFill="1" applyBorder="1" applyAlignment="1" applyProtection="1">
      <alignment horizontal="right" vertical="center" wrapText="1"/>
    </xf>
    <xf numFmtId="179" fontId="33" fillId="2" borderId="21" xfId="2" applyNumberFormat="1" applyFont="1" applyFill="1" applyBorder="1" applyAlignment="1" applyProtection="1">
      <alignment horizontal="right" vertical="center" wrapText="1"/>
    </xf>
    <xf numFmtId="179" fontId="33" fillId="2" borderId="22" xfId="2" applyNumberFormat="1" applyFont="1" applyFill="1" applyBorder="1" applyAlignment="1" applyProtection="1">
      <alignment horizontal="right" vertical="center" wrapText="1"/>
    </xf>
    <xf numFmtId="0" fontId="14" fillId="2" borderId="2" xfId="2" applyFont="1" applyFill="1" applyBorder="1" applyAlignment="1" applyProtection="1">
      <alignment horizontal="right" vertical="center"/>
    </xf>
    <xf numFmtId="0" fontId="14" fillId="2" borderId="24" xfId="2" applyFont="1" applyFill="1" applyBorder="1" applyAlignment="1" applyProtection="1">
      <alignment horizontal="right" vertical="center"/>
    </xf>
    <xf numFmtId="0" fontId="14" fillId="2" borderId="0" xfId="2" applyFont="1" applyFill="1" applyBorder="1" applyAlignment="1" applyProtection="1">
      <alignment horizontal="right" vertical="center"/>
    </xf>
    <xf numFmtId="0" fontId="14" fillId="2" borderId="17" xfId="2" applyFont="1" applyFill="1" applyBorder="1" applyAlignment="1" applyProtection="1">
      <alignment horizontal="right" vertical="center"/>
    </xf>
    <xf numFmtId="0" fontId="14" fillId="2" borderId="22" xfId="2" applyFont="1" applyFill="1" applyBorder="1" applyAlignment="1" applyProtection="1">
      <alignment horizontal="right" vertical="center"/>
    </xf>
    <xf numFmtId="0" fontId="14" fillId="2" borderId="26" xfId="2" applyFont="1" applyFill="1" applyBorder="1" applyAlignment="1" applyProtection="1">
      <alignment horizontal="right" vertical="center"/>
    </xf>
    <xf numFmtId="0" fontId="16" fillId="17" borderId="30" xfId="2" applyFont="1" applyFill="1" applyBorder="1" applyAlignment="1" applyProtection="1">
      <alignment horizontal="center" vertical="center" wrapText="1"/>
    </xf>
    <xf numFmtId="0" fontId="25" fillId="2" borderId="27" xfId="2" applyFont="1" applyFill="1" applyBorder="1" applyAlignment="1" applyProtection="1">
      <alignment horizontal="center" vertical="center"/>
    </xf>
    <xf numFmtId="0" fontId="25" fillId="2" borderId="14" xfId="2" applyFont="1" applyFill="1" applyBorder="1" applyAlignment="1" applyProtection="1">
      <alignment horizontal="center" vertical="center"/>
    </xf>
    <xf numFmtId="0" fontId="25" fillId="2" borderId="15" xfId="2" applyFont="1" applyFill="1" applyBorder="1" applyAlignment="1" applyProtection="1">
      <alignment horizontal="center" vertical="center"/>
    </xf>
    <xf numFmtId="0" fontId="25" fillId="2" borderId="20" xfId="2" applyFont="1" applyFill="1" applyBorder="1" applyAlignment="1" applyProtection="1">
      <alignment horizontal="center" vertical="center"/>
    </xf>
    <xf numFmtId="0" fontId="24" fillId="17" borderId="9" xfId="2" applyFont="1" applyFill="1" applyBorder="1" applyAlignment="1" applyProtection="1">
      <alignment horizontal="center" vertical="center" textRotation="255"/>
    </xf>
    <xf numFmtId="0" fontId="24" fillId="17" borderId="33" xfId="2" applyFont="1" applyFill="1" applyBorder="1" applyAlignment="1" applyProtection="1">
      <alignment horizontal="center" vertical="center" textRotation="255"/>
    </xf>
    <xf numFmtId="0" fontId="24" fillId="17" borderId="16" xfId="2" applyFont="1" applyFill="1" applyBorder="1" applyAlignment="1" applyProtection="1">
      <alignment horizontal="center" vertical="center" textRotation="255"/>
    </xf>
    <xf numFmtId="0" fontId="24" fillId="17" borderId="5" xfId="2" applyFont="1" applyFill="1" applyBorder="1" applyAlignment="1" applyProtection="1">
      <alignment horizontal="center" vertical="center" textRotation="255"/>
    </xf>
    <xf numFmtId="0" fontId="24" fillId="17" borderId="0" xfId="2" applyFont="1" applyFill="1" applyBorder="1" applyAlignment="1" applyProtection="1">
      <alignment horizontal="center" vertical="center" textRotation="255"/>
    </xf>
    <xf numFmtId="0" fontId="16" fillId="2" borderId="36" xfId="2" applyFont="1" applyFill="1" applyBorder="1" applyAlignment="1" applyProtection="1">
      <alignment horizontal="center" vertical="center" textRotation="255"/>
    </xf>
    <xf numFmtId="0" fontId="16" fillId="2" borderId="37" xfId="2" applyFont="1" applyFill="1" applyBorder="1" applyAlignment="1" applyProtection="1">
      <alignment horizontal="center" vertical="center" textRotation="255"/>
    </xf>
    <xf numFmtId="0" fontId="16" fillId="2" borderId="13" xfId="2" applyFont="1" applyFill="1" applyBorder="1" applyAlignment="1" applyProtection="1">
      <alignment horizontal="center" vertical="center" shrinkToFit="1"/>
    </xf>
    <xf numFmtId="0" fontId="16" fillId="2" borderId="19" xfId="2" applyFont="1" applyFill="1" applyBorder="1" applyAlignment="1" applyProtection="1">
      <alignment horizontal="center" vertical="center" shrinkToFit="1"/>
    </xf>
    <xf numFmtId="0" fontId="25" fillId="2" borderId="24" xfId="2" applyFont="1" applyFill="1" applyBorder="1" applyAlignment="1" applyProtection="1">
      <alignment horizontal="center" vertical="center" shrinkToFit="1"/>
    </xf>
    <xf numFmtId="0" fontId="25" fillId="2" borderId="38" xfId="2" applyFont="1" applyFill="1" applyBorder="1" applyAlignment="1" applyProtection="1">
      <alignment horizontal="center" vertical="center"/>
    </xf>
    <xf numFmtId="0" fontId="14" fillId="2" borderId="39" xfId="2" applyFont="1" applyFill="1" applyBorder="1" applyAlignment="1" applyProtection="1">
      <alignment horizontal="center" vertical="center"/>
    </xf>
    <xf numFmtId="0" fontId="14" fillId="2" borderId="40" xfId="2" applyFont="1" applyFill="1" applyBorder="1" applyAlignment="1" applyProtection="1">
      <alignment horizontal="center" vertical="center"/>
    </xf>
    <xf numFmtId="0" fontId="14" fillId="2" borderId="41" xfId="2" applyFont="1" applyFill="1" applyBorder="1" applyAlignment="1" applyProtection="1">
      <alignment horizontal="center" vertical="center"/>
    </xf>
    <xf numFmtId="0" fontId="14" fillId="2" borderId="42" xfId="2" applyFont="1" applyFill="1" applyBorder="1" applyAlignment="1" applyProtection="1">
      <alignment horizontal="center" vertical="center"/>
    </xf>
    <xf numFmtId="0" fontId="14" fillId="2" borderId="43" xfId="2" applyFont="1" applyFill="1" applyBorder="1" applyAlignment="1" applyProtection="1">
      <alignment horizontal="center" vertical="center"/>
    </xf>
    <xf numFmtId="0" fontId="14" fillId="2" borderId="44" xfId="2" applyFont="1" applyFill="1" applyBorder="1" applyAlignment="1" applyProtection="1">
      <alignment horizontal="center" vertical="center"/>
    </xf>
    <xf numFmtId="0" fontId="14" fillId="2" borderId="45" xfId="2" applyFont="1" applyFill="1" applyBorder="1" applyAlignment="1" applyProtection="1">
      <alignment horizontal="center" vertical="center"/>
    </xf>
    <xf numFmtId="179" fontId="33" fillId="2" borderId="1" xfId="5" applyNumberFormat="1" applyFont="1" applyFill="1" applyBorder="1" applyAlignment="1" applyProtection="1">
      <alignment horizontal="right" vertical="center"/>
    </xf>
    <xf numFmtId="179" fontId="33" fillId="2" borderId="2" xfId="5" applyNumberFormat="1" applyFont="1" applyFill="1" applyBorder="1" applyAlignment="1" applyProtection="1">
      <alignment horizontal="right" vertical="center"/>
    </xf>
    <xf numFmtId="179" fontId="33" fillId="2" borderId="4" xfId="5" applyNumberFormat="1" applyFont="1" applyFill="1" applyBorder="1" applyAlignment="1" applyProtection="1">
      <alignment horizontal="right" vertical="center"/>
    </xf>
    <xf numFmtId="179" fontId="33" fillId="2" borderId="0" xfId="5" applyNumberFormat="1" applyFont="1" applyFill="1" applyBorder="1" applyAlignment="1" applyProtection="1">
      <alignment horizontal="right" vertical="center"/>
    </xf>
    <xf numFmtId="179" fontId="33" fillId="2" borderId="21" xfId="5" applyNumberFormat="1" applyFont="1" applyFill="1" applyBorder="1" applyAlignment="1" applyProtection="1">
      <alignment horizontal="right" vertical="center"/>
    </xf>
    <xf numFmtId="179" fontId="33" fillId="2" borderId="22" xfId="5" applyNumberFormat="1" applyFont="1" applyFill="1" applyBorder="1" applyAlignment="1" applyProtection="1">
      <alignment horizontal="right" vertical="center"/>
    </xf>
    <xf numFmtId="179" fontId="33" fillId="2" borderId="1" xfId="2" applyNumberFormat="1" applyFont="1" applyFill="1" applyBorder="1" applyAlignment="1" applyProtection="1">
      <alignment horizontal="right" vertical="center"/>
    </xf>
    <xf numFmtId="179" fontId="33" fillId="2" borderId="2" xfId="2" applyNumberFormat="1" applyFont="1" applyFill="1" applyBorder="1" applyAlignment="1" applyProtection="1">
      <alignment horizontal="right" vertical="center"/>
    </xf>
    <xf numFmtId="179" fontId="33" fillId="2" borderId="4" xfId="2" applyNumberFormat="1" applyFont="1" applyFill="1" applyBorder="1" applyAlignment="1" applyProtection="1">
      <alignment horizontal="right" vertical="center"/>
    </xf>
    <xf numFmtId="179" fontId="33" fillId="2" borderId="0" xfId="2" applyNumberFormat="1" applyFont="1" applyFill="1" applyBorder="1" applyAlignment="1" applyProtection="1">
      <alignment horizontal="right" vertical="center"/>
    </xf>
    <xf numFmtId="179" fontId="33" fillId="2" borderId="2" xfId="3" applyNumberFormat="1" applyFont="1" applyFill="1" applyBorder="1" applyAlignment="1" applyProtection="1">
      <alignment horizontal="right" vertical="center"/>
    </xf>
    <xf numFmtId="179" fontId="33" fillId="2" borderId="0" xfId="3" applyNumberFormat="1" applyFont="1" applyFill="1" applyBorder="1" applyAlignment="1" applyProtection="1">
      <alignment horizontal="right" vertical="center"/>
    </xf>
    <xf numFmtId="179" fontId="33" fillId="2" borderId="22" xfId="3" applyNumberFormat="1" applyFont="1" applyFill="1" applyBorder="1" applyAlignment="1" applyProtection="1">
      <alignment horizontal="right" vertical="center"/>
    </xf>
    <xf numFmtId="176" fontId="28" fillId="2" borderId="7" xfId="3" applyNumberFormat="1" applyFont="1" applyFill="1" applyBorder="1" applyAlignment="1" applyProtection="1">
      <alignment horizontal="right" vertical="center" shrinkToFit="1"/>
    </xf>
    <xf numFmtId="176" fontId="28" fillId="2" borderId="6" xfId="3" applyNumberFormat="1" applyFont="1" applyFill="1" applyBorder="1" applyAlignment="1" applyProtection="1">
      <alignment horizontal="right" vertical="center" shrinkToFit="1"/>
    </xf>
    <xf numFmtId="181" fontId="28" fillId="2" borderId="1" xfId="1" applyNumberFormat="1" applyFont="1" applyFill="1" applyBorder="1" applyAlignment="1" applyProtection="1">
      <alignment horizontal="right" vertical="center"/>
    </xf>
    <xf numFmtId="181" fontId="28" fillId="2" borderId="2" xfId="1" applyNumberFormat="1" applyFont="1" applyFill="1" applyBorder="1" applyAlignment="1" applyProtection="1">
      <alignment horizontal="right" vertical="center"/>
    </xf>
    <xf numFmtId="181" fontId="28" fillId="2" borderId="4" xfId="1" applyNumberFormat="1" applyFont="1" applyFill="1" applyBorder="1" applyAlignment="1" applyProtection="1">
      <alignment horizontal="right" vertical="center"/>
    </xf>
    <xf numFmtId="181" fontId="28" fillId="2" borderId="0" xfId="1" applyNumberFormat="1" applyFont="1" applyFill="1" applyBorder="1" applyAlignment="1" applyProtection="1">
      <alignment horizontal="right" vertical="center"/>
    </xf>
    <xf numFmtId="181" fontId="28" fillId="2" borderId="21" xfId="1" applyNumberFormat="1" applyFont="1" applyFill="1" applyBorder="1" applyAlignment="1" applyProtection="1">
      <alignment horizontal="right" vertical="center"/>
    </xf>
    <xf numFmtId="181" fontId="28" fillId="2" borderId="22" xfId="1" applyNumberFormat="1" applyFont="1" applyFill="1" applyBorder="1" applyAlignment="1" applyProtection="1">
      <alignment horizontal="right" vertical="center"/>
    </xf>
    <xf numFmtId="49" fontId="25" fillId="2" borderId="1" xfId="2" applyNumberFormat="1" applyFont="1" applyFill="1" applyBorder="1" applyAlignment="1" applyProtection="1">
      <alignment horizontal="center" vertical="center"/>
    </xf>
    <xf numFmtId="49" fontId="25" fillId="2" borderId="2" xfId="2" applyNumberFormat="1" applyFont="1" applyFill="1" applyBorder="1" applyAlignment="1" applyProtection="1">
      <alignment horizontal="center" vertical="center"/>
    </xf>
    <xf numFmtId="49" fontId="25" fillId="2" borderId="3" xfId="2" applyNumberFormat="1" applyFont="1" applyFill="1" applyBorder="1" applyAlignment="1" applyProtection="1">
      <alignment horizontal="center" vertical="center"/>
    </xf>
    <xf numFmtId="49" fontId="25" fillId="2" borderId="4" xfId="2" applyNumberFormat="1" applyFont="1" applyFill="1" applyBorder="1" applyAlignment="1" applyProtection="1">
      <alignment horizontal="center" vertical="center"/>
    </xf>
    <xf numFmtId="49" fontId="25" fillId="2" borderId="0" xfId="2" applyNumberFormat="1" applyFont="1" applyFill="1" applyBorder="1" applyAlignment="1" applyProtection="1">
      <alignment horizontal="center" vertical="center"/>
    </xf>
    <xf numFmtId="49" fontId="25" fillId="2" borderId="5" xfId="2" applyNumberFormat="1" applyFont="1" applyFill="1" applyBorder="1" applyAlignment="1" applyProtection="1">
      <alignment horizontal="center" vertical="center"/>
    </xf>
    <xf numFmtId="49" fontId="25" fillId="2" borderId="21" xfId="2" applyNumberFormat="1" applyFont="1" applyFill="1" applyBorder="1" applyAlignment="1" applyProtection="1">
      <alignment horizontal="center" vertical="center"/>
    </xf>
    <xf numFmtId="49" fontId="25" fillId="2" borderId="22" xfId="2" applyNumberFormat="1" applyFont="1" applyFill="1" applyBorder="1" applyAlignment="1" applyProtection="1">
      <alignment horizontal="center" vertical="center"/>
    </xf>
    <xf numFmtId="49" fontId="25" fillId="2" borderId="23" xfId="2" applyNumberFormat="1" applyFont="1" applyFill="1" applyBorder="1" applyAlignment="1" applyProtection="1">
      <alignment horizontal="center" vertical="center"/>
    </xf>
    <xf numFmtId="0" fontId="25" fillId="2" borderId="24" xfId="2" applyFont="1" applyFill="1" applyBorder="1" applyAlignment="1" applyProtection="1">
      <alignment horizontal="center" vertical="center"/>
    </xf>
    <xf numFmtId="0" fontId="25" fillId="2" borderId="17" xfId="2" applyFont="1" applyFill="1" applyBorder="1" applyAlignment="1" applyProtection="1">
      <alignment horizontal="center" vertical="center"/>
    </xf>
    <xf numFmtId="0" fontId="25" fillId="2" borderId="26" xfId="2" applyFont="1" applyFill="1" applyBorder="1" applyAlignment="1" applyProtection="1">
      <alignment horizontal="center" vertical="center"/>
    </xf>
    <xf numFmtId="0" fontId="25" fillId="2" borderId="35" xfId="2" applyFont="1" applyFill="1" applyBorder="1" applyAlignment="1" applyProtection="1">
      <alignment horizontal="center" vertical="center"/>
    </xf>
    <xf numFmtId="0" fontId="15" fillId="2" borderId="0" xfId="2" applyFont="1" applyFill="1" applyBorder="1" applyAlignment="1" applyProtection="1">
      <alignment horizontal="center" vertical="top" textRotation="255"/>
    </xf>
    <xf numFmtId="0" fontId="24" fillId="17" borderId="12" xfId="2" applyFont="1" applyFill="1" applyBorder="1" applyAlignment="1" applyProtection="1">
      <alignment horizontal="center" vertical="center" textRotation="255"/>
    </xf>
    <xf numFmtId="0" fontId="24" fillId="17" borderId="13" xfId="2" applyFont="1" applyFill="1" applyBorder="1" applyAlignment="1" applyProtection="1">
      <alignment horizontal="center" vertical="center" textRotation="255"/>
    </xf>
    <xf numFmtId="0" fontId="24" fillId="17" borderId="18" xfId="2" applyFont="1" applyFill="1" applyBorder="1" applyAlignment="1" applyProtection="1">
      <alignment horizontal="center" vertical="center" textRotation="255"/>
    </xf>
    <xf numFmtId="0" fontId="24" fillId="17" borderId="19" xfId="2" applyFont="1" applyFill="1" applyBorder="1" applyAlignment="1" applyProtection="1">
      <alignment horizontal="center" vertical="center" textRotation="255"/>
    </xf>
    <xf numFmtId="0" fontId="24" fillId="17" borderId="48" xfId="2" applyFont="1" applyFill="1" applyBorder="1" applyAlignment="1" applyProtection="1">
      <alignment horizontal="center" vertical="center" textRotation="255"/>
    </xf>
    <xf numFmtId="0" fontId="24" fillId="17" borderId="49" xfId="2" applyFont="1" applyFill="1" applyBorder="1" applyAlignment="1" applyProtection="1">
      <alignment horizontal="center" vertical="center" textRotation="255"/>
    </xf>
    <xf numFmtId="0" fontId="16" fillId="17" borderId="2" xfId="2" applyFont="1" applyFill="1" applyBorder="1" applyAlignment="1" applyProtection="1">
      <alignment horizontal="distributed" vertical="center" shrinkToFit="1"/>
    </xf>
    <xf numFmtId="0" fontId="16" fillId="17" borderId="3" xfId="2" applyFont="1" applyFill="1" applyBorder="1" applyAlignment="1" applyProtection="1">
      <alignment horizontal="distributed" vertical="center" shrinkToFit="1"/>
    </xf>
    <xf numFmtId="0" fontId="16" fillId="17" borderId="6" xfId="2" applyFont="1" applyFill="1" applyBorder="1" applyAlignment="1" applyProtection="1">
      <alignment horizontal="distributed" vertical="center" shrinkToFit="1"/>
    </xf>
    <xf numFmtId="0" fontId="16" fillId="17" borderId="8" xfId="2" applyFont="1" applyFill="1" applyBorder="1" applyAlignment="1" applyProtection="1">
      <alignment horizontal="distributed" vertical="center" shrinkToFit="1"/>
    </xf>
    <xf numFmtId="177" fontId="28" fillId="2" borderId="1" xfId="2" applyNumberFormat="1" applyFont="1" applyFill="1" applyBorder="1" applyAlignment="1" applyProtection="1">
      <alignment horizontal="center" vertical="center" shrinkToFit="1"/>
    </xf>
    <xf numFmtId="177" fontId="28" fillId="2" borderId="3" xfId="2" applyNumberFormat="1" applyFont="1" applyFill="1" applyBorder="1" applyAlignment="1" applyProtection="1">
      <alignment horizontal="center" vertical="center" shrinkToFit="1"/>
    </xf>
    <xf numFmtId="177" fontId="28" fillId="2" borderId="7" xfId="2" applyNumberFormat="1" applyFont="1" applyFill="1" applyBorder="1" applyAlignment="1" applyProtection="1">
      <alignment horizontal="center" vertical="center" shrinkToFit="1"/>
    </xf>
    <xf numFmtId="177" fontId="28" fillId="2" borderId="6" xfId="2" applyNumberFormat="1" applyFont="1" applyFill="1" applyBorder="1" applyAlignment="1" applyProtection="1">
      <alignment horizontal="center" vertical="center" shrinkToFit="1"/>
    </xf>
    <xf numFmtId="177" fontId="28" fillId="2" borderId="8" xfId="2" applyNumberFormat="1" applyFont="1" applyFill="1" applyBorder="1" applyAlignment="1" applyProtection="1">
      <alignment horizontal="center" vertical="center" shrinkToFit="1"/>
    </xf>
    <xf numFmtId="0" fontId="16" fillId="17" borderId="1" xfId="2" applyFont="1" applyFill="1" applyBorder="1" applyAlignment="1" applyProtection="1">
      <alignment horizontal="center" vertical="center" shrinkToFit="1"/>
    </xf>
    <xf numFmtId="0" fontId="16" fillId="17" borderId="7" xfId="2" applyFont="1" applyFill="1" applyBorder="1" applyAlignment="1" applyProtection="1">
      <alignment horizontal="center" vertical="center" shrinkToFit="1"/>
    </xf>
    <xf numFmtId="0" fontId="16" fillId="17" borderId="6" xfId="2" applyFont="1" applyFill="1" applyBorder="1" applyAlignment="1" applyProtection="1">
      <alignment horizontal="center" vertical="center" shrinkToFit="1"/>
    </xf>
    <xf numFmtId="177" fontId="28" fillId="2" borderId="24" xfId="2" applyNumberFormat="1" applyFont="1" applyFill="1" applyBorder="1" applyAlignment="1" applyProtection="1">
      <alignment horizontal="center" vertical="center" shrinkToFit="1"/>
    </xf>
    <xf numFmtId="177" fontId="28" fillId="2" borderId="32" xfId="2" applyNumberFormat="1" applyFont="1" applyFill="1" applyBorder="1" applyAlignment="1" applyProtection="1">
      <alignment horizontal="center" vertical="center" shrinkToFit="1"/>
    </xf>
    <xf numFmtId="0" fontId="27" fillId="2" borderId="0" xfId="2" applyFont="1" applyFill="1" applyAlignment="1" applyProtection="1">
      <alignment horizontal="left" vertical="center"/>
    </xf>
    <xf numFmtId="0" fontId="25" fillId="2" borderId="34" xfId="2" applyFont="1" applyFill="1" applyBorder="1" applyAlignment="1" applyProtection="1">
      <alignment horizontal="center" vertical="center"/>
    </xf>
    <xf numFmtId="0" fontId="36" fillId="2" borderId="0" xfId="2" applyFont="1" applyFill="1" applyAlignment="1" applyProtection="1">
      <alignment horizontal="center" vertical="center" wrapText="1"/>
    </xf>
    <xf numFmtId="0" fontId="82" fillId="2" borderId="0" xfId="2" applyFont="1" applyFill="1" applyAlignment="1" applyProtection="1">
      <alignment horizontal="center" vertical="center"/>
    </xf>
    <xf numFmtId="0" fontId="12" fillId="2" borderId="0" xfId="2" applyFont="1" applyFill="1" applyAlignment="1" applyProtection="1">
      <alignment horizontal="center" vertical="center"/>
    </xf>
    <xf numFmtId="0" fontId="33" fillId="2" borderId="0" xfId="2" applyFont="1" applyFill="1" applyAlignment="1" applyProtection="1">
      <alignment horizontal="center" vertical="center"/>
    </xf>
    <xf numFmtId="0" fontId="13" fillId="2" borderId="0" xfId="2" applyFont="1" applyFill="1" applyAlignment="1" applyProtection="1">
      <alignment horizontal="center" vertical="center"/>
    </xf>
    <xf numFmtId="0" fontId="33" fillId="2" borderId="3" xfId="2" applyFont="1" applyFill="1" applyBorder="1" applyAlignment="1" applyProtection="1">
      <alignment horizontal="center" vertical="center"/>
    </xf>
    <xf numFmtId="0" fontId="33" fillId="2" borderId="5" xfId="2" applyFont="1" applyFill="1" applyBorder="1" applyAlignment="1" applyProtection="1">
      <alignment horizontal="center" vertical="center"/>
    </xf>
    <xf numFmtId="0" fontId="33" fillId="2" borderId="6" xfId="2" applyFont="1" applyFill="1" applyBorder="1" applyAlignment="1" applyProtection="1">
      <alignment horizontal="center" vertical="center"/>
    </xf>
    <xf numFmtId="0" fontId="33" fillId="2" borderId="8" xfId="2" applyFont="1" applyFill="1" applyBorder="1" applyAlignment="1" applyProtection="1">
      <alignment horizontal="center" vertical="center"/>
    </xf>
    <xf numFmtId="0" fontId="18" fillId="2" borderId="1" xfId="2" applyFont="1" applyFill="1" applyBorder="1" applyAlignment="1" applyProtection="1">
      <alignment horizontal="left" vertical="center" shrinkToFit="1"/>
    </xf>
    <xf numFmtId="0" fontId="18" fillId="2" borderId="2" xfId="2" applyFont="1" applyFill="1" applyBorder="1" applyAlignment="1" applyProtection="1">
      <alignment horizontal="left" vertical="center" shrinkToFit="1"/>
    </xf>
    <xf numFmtId="0" fontId="18" fillId="2" borderId="3" xfId="2" applyFont="1" applyFill="1" applyBorder="1" applyAlignment="1" applyProtection="1">
      <alignment horizontal="left" vertical="center" shrinkToFit="1"/>
    </xf>
    <xf numFmtId="0" fontId="18" fillId="2" borderId="4" xfId="2" applyFont="1" applyFill="1" applyBorder="1" applyAlignment="1" applyProtection="1">
      <alignment horizontal="left" vertical="center" shrinkToFit="1"/>
    </xf>
    <xf numFmtId="0" fontId="18" fillId="2" borderId="0" xfId="2" applyFont="1" applyFill="1" applyBorder="1" applyAlignment="1" applyProtection="1">
      <alignment horizontal="left" vertical="center" shrinkToFit="1"/>
    </xf>
    <xf numFmtId="0" fontId="18" fillId="2" borderId="5" xfId="2" applyFont="1" applyFill="1" applyBorder="1" applyAlignment="1" applyProtection="1">
      <alignment horizontal="left" vertical="center" shrinkToFit="1"/>
    </xf>
    <xf numFmtId="0" fontId="18" fillId="2" borderId="7" xfId="2" applyFont="1" applyFill="1" applyBorder="1" applyAlignment="1" applyProtection="1">
      <alignment horizontal="left" vertical="center" shrinkToFit="1"/>
    </xf>
    <xf numFmtId="0" fontId="18" fillId="2" borderId="6" xfId="2" applyFont="1" applyFill="1" applyBorder="1" applyAlignment="1" applyProtection="1">
      <alignment horizontal="left" vertical="center" shrinkToFit="1"/>
    </xf>
    <xf numFmtId="0" fontId="18" fillId="2" borderId="8" xfId="2" applyFont="1" applyFill="1" applyBorder="1" applyAlignment="1" applyProtection="1">
      <alignment horizontal="left" vertical="center" shrinkToFit="1"/>
    </xf>
    <xf numFmtId="0" fontId="24" fillId="2" borderId="16" xfId="2" applyFont="1" applyFill="1" applyBorder="1" applyAlignment="1" applyProtection="1">
      <alignment horizontal="center" vertical="center" shrinkToFit="1"/>
    </xf>
    <xf numFmtId="0" fontId="24" fillId="2" borderId="0" xfId="2" applyFont="1" applyFill="1" applyBorder="1" applyAlignment="1" applyProtection="1">
      <alignment horizontal="center" vertical="center" shrinkToFit="1"/>
    </xf>
    <xf numFmtId="0" fontId="24" fillId="2" borderId="17" xfId="2" applyFont="1" applyFill="1" applyBorder="1" applyAlignment="1" applyProtection="1">
      <alignment horizontal="center" vertical="center" shrinkToFit="1"/>
    </xf>
    <xf numFmtId="0" fontId="24" fillId="2" borderId="25" xfId="2" applyFont="1" applyFill="1" applyBorder="1" applyAlignment="1" applyProtection="1">
      <alignment horizontal="center" vertical="center" shrinkToFit="1"/>
    </xf>
    <xf numFmtId="0" fontId="24" fillId="2" borderId="22" xfId="2" applyFont="1" applyFill="1" applyBorder="1" applyAlignment="1" applyProtection="1">
      <alignment horizontal="center" vertical="center" shrinkToFit="1"/>
    </xf>
    <xf numFmtId="0" fontId="24" fillId="2" borderId="26" xfId="2" applyFont="1" applyFill="1" applyBorder="1" applyAlignment="1" applyProtection="1">
      <alignment horizontal="center" vertical="center" shrinkToFit="1"/>
    </xf>
    <xf numFmtId="0" fontId="21" fillId="17" borderId="16" xfId="2" applyFont="1" applyFill="1" applyBorder="1" applyAlignment="1" applyProtection="1">
      <alignment horizontal="center" vertical="center" shrinkToFit="1"/>
    </xf>
    <xf numFmtId="0" fontId="21" fillId="17" borderId="0" xfId="2" applyFont="1" applyFill="1" applyBorder="1" applyAlignment="1" applyProtection="1">
      <alignment horizontal="center" vertical="center" shrinkToFit="1"/>
    </xf>
    <xf numFmtId="0" fontId="21" fillId="17" borderId="5" xfId="2" applyFont="1" applyFill="1" applyBorder="1" applyAlignment="1" applyProtection="1">
      <alignment horizontal="center" vertical="center" shrinkToFit="1"/>
    </xf>
    <xf numFmtId="0" fontId="21" fillId="17" borderId="25" xfId="2" applyFont="1" applyFill="1" applyBorder="1" applyAlignment="1" applyProtection="1">
      <alignment horizontal="center" vertical="center" shrinkToFit="1"/>
    </xf>
    <xf numFmtId="0" fontId="21" fillId="17" borderId="22" xfId="2" applyFont="1" applyFill="1" applyBorder="1" applyAlignment="1" applyProtection="1">
      <alignment horizontal="center" vertical="center" shrinkToFit="1"/>
    </xf>
    <xf numFmtId="0" fontId="21" fillId="17" borderId="23" xfId="2" applyFont="1" applyFill="1" applyBorder="1" applyAlignment="1" applyProtection="1">
      <alignment horizontal="center" vertical="center" shrinkToFit="1"/>
    </xf>
    <xf numFmtId="0" fontId="21" fillId="17" borderId="1" xfId="2" applyFont="1" applyFill="1" applyBorder="1" applyAlignment="1" applyProtection="1">
      <alignment horizontal="center" vertical="center"/>
    </xf>
    <xf numFmtId="0" fontId="21" fillId="17" borderId="2" xfId="2" applyFont="1" applyFill="1" applyBorder="1" applyAlignment="1" applyProtection="1">
      <alignment horizontal="center" vertical="center"/>
    </xf>
    <xf numFmtId="0" fontId="21" fillId="17" borderId="3" xfId="2" applyFont="1" applyFill="1" applyBorder="1" applyAlignment="1" applyProtection="1">
      <alignment horizontal="center" vertical="center"/>
    </xf>
    <xf numFmtId="0" fontId="21" fillId="17" borderId="4" xfId="2" applyFont="1" applyFill="1" applyBorder="1" applyAlignment="1" applyProtection="1">
      <alignment horizontal="center" vertical="center"/>
    </xf>
    <xf numFmtId="0" fontId="21" fillId="17" borderId="0" xfId="2" applyFont="1" applyFill="1" applyAlignment="1" applyProtection="1">
      <alignment horizontal="center" vertical="center"/>
    </xf>
    <xf numFmtId="0" fontId="21" fillId="17" borderId="21" xfId="2" applyFont="1" applyFill="1" applyBorder="1" applyAlignment="1" applyProtection="1">
      <alignment horizontal="center" vertical="center"/>
    </xf>
    <xf numFmtId="0" fontId="21" fillId="17" borderId="22" xfId="2" applyFont="1" applyFill="1" applyBorder="1" applyAlignment="1" applyProtection="1">
      <alignment horizontal="center" vertical="center"/>
    </xf>
    <xf numFmtId="0" fontId="21" fillId="17" borderId="23" xfId="2" applyFont="1" applyFill="1" applyBorder="1" applyAlignment="1" applyProtection="1">
      <alignment horizontal="center" vertical="center"/>
    </xf>
    <xf numFmtId="0" fontId="19" fillId="2" borderId="0" xfId="2" applyFont="1" applyFill="1" applyAlignment="1" applyProtection="1">
      <alignment horizontal="center" vertical="top" textRotation="255" wrapText="1"/>
    </xf>
    <xf numFmtId="0" fontId="20" fillId="2" borderId="9" xfId="2" applyFont="1" applyFill="1" applyBorder="1" applyAlignment="1" applyProtection="1">
      <alignment horizontal="center" vertical="center" shrinkToFit="1"/>
    </xf>
    <xf numFmtId="0" fontId="20" fillId="2" borderId="10" xfId="2" applyFont="1" applyFill="1" applyBorder="1" applyAlignment="1" applyProtection="1">
      <alignment horizontal="center" vertical="center" shrinkToFit="1"/>
    </xf>
    <xf numFmtId="0" fontId="20" fillId="2" borderId="11" xfId="2" applyFont="1" applyFill="1" applyBorder="1" applyAlignment="1" applyProtection="1">
      <alignment horizontal="center" vertical="center" shrinkToFit="1"/>
    </xf>
    <xf numFmtId="0" fontId="20" fillId="2" borderId="16" xfId="2" applyFont="1" applyFill="1" applyBorder="1" applyAlignment="1" applyProtection="1">
      <alignment horizontal="center" vertical="center" shrinkToFit="1"/>
    </xf>
    <xf numFmtId="0" fontId="20" fillId="2" borderId="0" xfId="2" applyFont="1" applyFill="1" applyBorder="1" applyAlignment="1" applyProtection="1">
      <alignment horizontal="center" vertical="center" shrinkToFit="1"/>
    </xf>
    <xf numFmtId="0" fontId="20" fillId="2" borderId="17" xfId="2" applyFont="1" applyFill="1" applyBorder="1" applyAlignment="1" applyProtection="1">
      <alignment horizontal="center" vertical="center" shrinkToFit="1"/>
    </xf>
    <xf numFmtId="0" fontId="20" fillId="2" borderId="25" xfId="2" applyFont="1" applyFill="1" applyBorder="1" applyAlignment="1" applyProtection="1">
      <alignment horizontal="center" vertical="center" shrinkToFit="1"/>
    </xf>
    <xf numFmtId="0" fontId="20" fillId="2" borderId="22" xfId="2" applyFont="1" applyFill="1" applyBorder="1" applyAlignment="1" applyProtection="1">
      <alignment horizontal="center" vertical="center" shrinkToFit="1"/>
    </xf>
    <xf numFmtId="0" fontId="20" fillId="2" borderId="26" xfId="2" applyFont="1" applyFill="1" applyBorder="1" applyAlignment="1" applyProtection="1">
      <alignment horizontal="center" vertical="center" shrinkToFit="1"/>
    </xf>
    <xf numFmtId="0" fontId="21" fillId="17" borderId="12" xfId="2" applyFont="1" applyFill="1" applyBorder="1" applyAlignment="1" applyProtection="1">
      <alignment horizontal="distributed" vertical="center" shrinkToFit="1"/>
    </xf>
    <xf numFmtId="0" fontId="21" fillId="17" borderId="13" xfId="2" applyFont="1" applyFill="1" applyBorder="1" applyAlignment="1" applyProtection="1">
      <alignment horizontal="distributed" vertical="center" shrinkToFit="1"/>
    </xf>
    <xf numFmtId="0" fontId="21" fillId="17" borderId="18" xfId="2" applyFont="1" applyFill="1" applyBorder="1" applyAlignment="1" applyProtection="1">
      <alignment horizontal="distributed" vertical="center" shrinkToFit="1"/>
    </xf>
    <xf numFmtId="0" fontId="21" fillId="17" borderId="19" xfId="2" applyFont="1" applyFill="1" applyBorder="1" applyAlignment="1" applyProtection="1">
      <alignment horizontal="distributed" vertical="center" shrinkToFit="1"/>
    </xf>
    <xf numFmtId="0" fontId="24" fillId="2" borderId="18" xfId="2" applyFont="1" applyFill="1" applyBorder="1" applyAlignment="1" applyProtection="1">
      <alignment horizontal="center" vertical="center" shrinkToFit="1"/>
    </xf>
    <xf numFmtId="0" fontId="24" fillId="2" borderId="19" xfId="2" applyFont="1" applyFill="1" applyBorder="1" applyAlignment="1" applyProtection="1">
      <alignment horizontal="center" vertical="center" shrinkToFit="1"/>
    </xf>
    <xf numFmtId="177" fontId="84" fillId="2" borderId="4" xfId="2" applyNumberFormat="1" applyFont="1" applyFill="1" applyBorder="1" applyAlignment="1" applyProtection="1">
      <alignment horizontal="left" vertical="center" shrinkToFit="1"/>
    </xf>
    <xf numFmtId="177" fontId="84" fillId="2" borderId="0" xfId="2" applyNumberFormat="1" applyFont="1" applyFill="1" applyBorder="1" applyAlignment="1" applyProtection="1">
      <alignment shrinkToFit="1"/>
    </xf>
    <xf numFmtId="177" fontId="84" fillId="2" borderId="5" xfId="2" applyNumberFormat="1" applyFont="1" applyFill="1" applyBorder="1" applyAlignment="1" applyProtection="1">
      <alignment shrinkToFit="1"/>
    </xf>
    <xf numFmtId="177" fontId="84" fillId="2" borderId="4" xfId="2" applyNumberFormat="1" applyFont="1" applyFill="1" applyBorder="1" applyAlignment="1" applyProtection="1">
      <alignment shrinkToFit="1"/>
    </xf>
    <xf numFmtId="177" fontId="84" fillId="2" borderId="0" xfId="2" applyNumberFormat="1" applyFont="1" applyFill="1" applyAlignment="1" applyProtection="1">
      <alignment shrinkToFit="1"/>
    </xf>
    <xf numFmtId="177" fontId="84" fillId="2" borderId="21" xfId="2" applyNumberFormat="1" applyFont="1" applyFill="1" applyBorder="1" applyAlignment="1" applyProtection="1">
      <alignment shrinkToFit="1"/>
    </xf>
    <xf numFmtId="177" fontId="84" fillId="2" borderId="22" xfId="2" applyNumberFormat="1" applyFont="1" applyFill="1" applyBorder="1" applyAlignment="1" applyProtection="1">
      <alignment shrinkToFit="1"/>
    </xf>
    <xf numFmtId="177" fontId="84" fillId="2" borderId="23" xfId="2" applyNumberFormat="1" applyFont="1" applyFill="1" applyBorder="1" applyAlignment="1" applyProtection="1">
      <alignment shrinkToFit="1"/>
    </xf>
    <xf numFmtId="0" fontId="21" fillId="17" borderId="14" xfId="2" applyFont="1" applyFill="1" applyBorder="1" applyAlignment="1" applyProtection="1">
      <alignment horizontal="center" vertical="center" shrinkToFit="1"/>
    </xf>
    <xf numFmtId="0" fontId="21" fillId="17" borderId="19" xfId="2" applyFont="1" applyFill="1" applyBorder="1" applyAlignment="1" applyProtection="1">
      <alignment horizontal="center" vertical="center" shrinkToFit="1"/>
    </xf>
    <xf numFmtId="177" fontId="84" fillId="2" borderId="1" xfId="2" applyNumberFormat="1" applyFont="1" applyFill="1" applyBorder="1" applyAlignment="1" applyProtection="1">
      <alignment horizontal="center" vertical="center"/>
    </xf>
    <xf numFmtId="177" fontId="84" fillId="2" borderId="2" xfId="2" applyNumberFormat="1" applyFont="1" applyFill="1" applyBorder="1" applyAlignment="1" applyProtection="1">
      <alignment horizontal="center" vertical="center"/>
    </xf>
    <xf numFmtId="177" fontId="84" fillId="2" borderId="24" xfId="2" applyNumberFormat="1" applyFont="1" applyFill="1" applyBorder="1" applyAlignment="1" applyProtection="1">
      <alignment horizontal="center" vertical="center"/>
    </xf>
    <xf numFmtId="177" fontId="84" fillId="2" borderId="4" xfId="2" applyNumberFormat="1" applyFont="1" applyFill="1" applyBorder="1" applyAlignment="1" applyProtection="1">
      <alignment horizontal="center" vertical="center"/>
    </xf>
    <xf numFmtId="177" fontId="84" fillId="2" borderId="0" xfId="2" applyNumberFormat="1" applyFont="1" applyFill="1" applyBorder="1" applyAlignment="1" applyProtection="1">
      <alignment horizontal="center" vertical="center"/>
    </xf>
    <xf numFmtId="177" fontId="84" fillId="2" borderId="17" xfId="2" applyNumberFormat="1" applyFont="1" applyFill="1" applyBorder="1" applyAlignment="1" applyProtection="1">
      <alignment horizontal="center" vertical="center"/>
    </xf>
    <xf numFmtId="177" fontId="84" fillId="2" borderId="21" xfId="2" applyNumberFormat="1" applyFont="1" applyFill="1" applyBorder="1" applyAlignment="1" applyProtection="1">
      <alignment horizontal="center" vertical="center"/>
    </xf>
    <xf numFmtId="177" fontId="84" fillId="2" borderId="22" xfId="2" applyNumberFormat="1" applyFont="1" applyFill="1" applyBorder="1" applyAlignment="1" applyProtection="1">
      <alignment horizontal="center" vertical="center"/>
    </xf>
    <xf numFmtId="177" fontId="84" fillId="2" borderId="26" xfId="2" applyNumberFormat="1" applyFont="1" applyFill="1" applyBorder="1" applyAlignment="1" applyProtection="1">
      <alignment horizontal="center" vertical="center"/>
    </xf>
    <xf numFmtId="0" fontId="14" fillId="17" borderId="18" xfId="2" applyFont="1" applyFill="1" applyBorder="1" applyAlignment="1" applyProtection="1">
      <alignment horizontal="center" vertical="center" wrapText="1"/>
    </xf>
    <xf numFmtId="0" fontId="14" fillId="17" borderId="19" xfId="2" applyFont="1" applyFill="1" applyBorder="1" applyAlignment="1" applyProtection="1">
      <alignment horizontal="center" vertical="center" wrapText="1"/>
    </xf>
    <xf numFmtId="177" fontId="16" fillId="2" borderId="14" xfId="2" applyNumberFormat="1" applyFont="1" applyFill="1" applyBorder="1" applyAlignment="1" applyProtection="1">
      <alignment horizontal="center" vertical="center" shrinkToFit="1"/>
    </xf>
    <xf numFmtId="177" fontId="16" fillId="2" borderId="15" xfId="2" applyNumberFormat="1" applyFont="1" applyFill="1" applyBorder="1" applyAlignment="1" applyProtection="1">
      <alignment horizontal="center" vertical="center" shrinkToFit="1"/>
    </xf>
    <xf numFmtId="177" fontId="16" fillId="2" borderId="19" xfId="2" applyNumberFormat="1" applyFont="1" applyFill="1" applyBorder="1" applyAlignment="1" applyProtection="1">
      <alignment horizontal="center" vertical="center" shrinkToFit="1"/>
    </xf>
    <xf numFmtId="177" fontId="16" fillId="2" borderId="20" xfId="2" applyNumberFormat="1" applyFont="1" applyFill="1" applyBorder="1" applyAlignment="1" applyProtection="1">
      <alignment horizontal="center" vertical="center" shrinkToFit="1"/>
    </xf>
    <xf numFmtId="177" fontId="21" fillId="2" borderId="19" xfId="2" applyNumberFormat="1" applyFont="1" applyFill="1" applyBorder="1" applyAlignment="1" applyProtection="1">
      <alignment horizontal="left" vertical="center" shrinkToFit="1"/>
    </xf>
    <xf numFmtId="177" fontId="23" fillId="2" borderId="1" xfId="2" applyNumberFormat="1" applyFont="1" applyFill="1" applyBorder="1" applyAlignment="1" applyProtection="1">
      <alignment horizontal="center" vertical="center" shrinkToFit="1"/>
    </xf>
    <xf numFmtId="177" fontId="23" fillId="2" borderId="2" xfId="2" applyNumberFormat="1" applyFont="1" applyFill="1" applyBorder="1" applyAlignment="1" applyProtection="1">
      <alignment horizontal="center" vertical="center" shrinkToFit="1"/>
    </xf>
    <xf numFmtId="177" fontId="23" fillId="2" borderId="24" xfId="2" applyNumberFormat="1" applyFont="1" applyFill="1" applyBorder="1" applyAlignment="1" applyProtection="1">
      <alignment horizontal="center" vertical="center" shrinkToFit="1"/>
    </xf>
    <xf numFmtId="177" fontId="23" fillId="2" borderId="4" xfId="2" applyNumberFormat="1" applyFont="1" applyFill="1" applyBorder="1" applyAlignment="1" applyProtection="1">
      <alignment horizontal="center" vertical="center" shrinkToFit="1"/>
    </xf>
    <xf numFmtId="177" fontId="23" fillId="2" borderId="0" xfId="2" applyNumberFormat="1" applyFont="1" applyFill="1" applyBorder="1" applyAlignment="1" applyProtection="1">
      <alignment horizontal="center" vertical="center" shrinkToFit="1"/>
    </xf>
    <xf numFmtId="177" fontId="23" fillId="2" borderId="17" xfId="2" applyNumberFormat="1" applyFont="1" applyFill="1" applyBorder="1" applyAlignment="1" applyProtection="1">
      <alignment horizontal="center" vertical="center" shrinkToFit="1"/>
    </xf>
    <xf numFmtId="0" fontId="16" fillId="17" borderId="9" xfId="2" applyFont="1" applyFill="1" applyBorder="1" applyAlignment="1" applyProtection="1">
      <alignment horizontal="center" wrapText="1"/>
    </xf>
    <xf numFmtId="0" fontId="16" fillId="17" borderId="10" xfId="2" applyFont="1" applyFill="1" applyBorder="1" applyAlignment="1" applyProtection="1">
      <alignment horizontal="center" wrapText="1"/>
    </xf>
    <xf numFmtId="0" fontId="16" fillId="17" borderId="33" xfId="2" applyFont="1" applyFill="1" applyBorder="1" applyAlignment="1" applyProtection="1">
      <alignment horizontal="center" wrapText="1"/>
    </xf>
    <xf numFmtId="0" fontId="25" fillId="2" borderId="10" xfId="2" applyFont="1" applyFill="1" applyBorder="1" applyAlignment="1" applyProtection="1">
      <alignment horizontal="center" vertical="center"/>
    </xf>
    <xf numFmtId="0" fontId="24" fillId="2" borderId="27" xfId="2" applyFont="1" applyFill="1" applyBorder="1" applyAlignment="1" applyProtection="1">
      <alignment horizontal="center" vertical="center" shrinkToFit="1"/>
    </xf>
    <xf numFmtId="177" fontId="33" fillId="2" borderId="30" xfId="2" applyNumberFormat="1" applyFont="1" applyFill="1" applyBorder="1" applyAlignment="1" applyProtection="1">
      <alignment horizontal="center" vertical="center" shrinkToFit="1"/>
    </xf>
    <xf numFmtId="177" fontId="33" fillId="2" borderId="3" xfId="2" applyNumberFormat="1" applyFont="1" applyFill="1" applyBorder="1" applyAlignment="1" applyProtection="1">
      <alignment horizontal="center" vertical="center" shrinkToFit="1"/>
    </xf>
    <xf numFmtId="177" fontId="33" fillId="2" borderId="16" xfId="2" applyNumberFormat="1" applyFont="1" applyFill="1" applyBorder="1" applyAlignment="1" applyProtection="1">
      <alignment horizontal="center" vertical="center" shrinkToFit="1"/>
    </xf>
    <xf numFmtId="177" fontId="33" fillId="2" borderId="5" xfId="2" applyNumberFormat="1" applyFont="1" applyFill="1" applyBorder="1" applyAlignment="1" applyProtection="1">
      <alignment horizontal="center" vertical="center" shrinkToFit="1"/>
    </xf>
    <xf numFmtId="177" fontId="33" fillId="2" borderId="31" xfId="2" applyNumberFormat="1" applyFont="1" applyFill="1" applyBorder="1" applyAlignment="1" applyProtection="1">
      <alignment horizontal="center" vertical="center" shrinkToFit="1"/>
    </xf>
    <xf numFmtId="177" fontId="33" fillId="2" borderId="8" xfId="2" applyNumberFormat="1" applyFont="1" applyFill="1" applyBorder="1" applyAlignment="1" applyProtection="1">
      <alignment horizontal="center" vertical="center" shrinkToFit="1"/>
    </xf>
    <xf numFmtId="177" fontId="33" fillId="2" borderId="1" xfId="2" applyNumberFormat="1" applyFont="1" applyFill="1" applyBorder="1" applyAlignment="1" applyProtection="1">
      <alignment horizontal="center" vertical="center"/>
    </xf>
    <xf numFmtId="177" fontId="33" fillId="2" borderId="3" xfId="2" applyNumberFormat="1" applyFont="1" applyFill="1" applyBorder="1" applyAlignment="1" applyProtection="1">
      <alignment horizontal="center" vertical="center"/>
    </xf>
    <xf numFmtId="177" fontId="33" fillId="2" borderId="4" xfId="2" applyNumberFormat="1" applyFont="1" applyFill="1" applyBorder="1" applyAlignment="1" applyProtection="1">
      <alignment horizontal="center" vertical="center"/>
    </xf>
    <xf numFmtId="177" fontId="33" fillId="2" borderId="5" xfId="2" applyNumberFormat="1" applyFont="1" applyFill="1" applyBorder="1" applyAlignment="1" applyProtection="1">
      <alignment horizontal="center" vertical="center"/>
    </xf>
    <xf numFmtId="177" fontId="33" fillId="2" borderId="7" xfId="2" applyNumberFormat="1" applyFont="1" applyFill="1" applyBorder="1" applyAlignment="1" applyProtection="1">
      <alignment horizontal="center" vertical="center"/>
    </xf>
    <xf numFmtId="177" fontId="33" fillId="2" borderId="8" xfId="2" applyNumberFormat="1" applyFont="1" applyFill="1" applyBorder="1" applyAlignment="1" applyProtection="1">
      <alignment horizontal="center" vertical="center"/>
    </xf>
    <xf numFmtId="177" fontId="33" fillId="2" borderId="24" xfId="2" applyNumberFormat="1" applyFont="1" applyFill="1" applyBorder="1" applyAlignment="1" applyProtection="1">
      <alignment horizontal="center" vertical="center"/>
    </xf>
    <xf numFmtId="177" fontId="33" fillId="2" borderId="17" xfId="2" applyNumberFormat="1" applyFont="1" applyFill="1" applyBorder="1" applyAlignment="1" applyProtection="1">
      <alignment horizontal="center" vertical="center"/>
    </xf>
    <xf numFmtId="177" fontId="33" fillId="2" borderId="32" xfId="2" applyNumberFormat="1" applyFont="1" applyFill="1" applyBorder="1" applyAlignment="1" applyProtection="1">
      <alignment horizontal="center" vertical="center"/>
    </xf>
    <xf numFmtId="0" fontId="14" fillId="17" borderId="30" xfId="2" applyFont="1" applyFill="1" applyBorder="1" applyAlignment="1" applyProtection="1">
      <alignment horizontal="center" vertical="center" wrapText="1"/>
    </xf>
    <xf numFmtId="0" fontId="14" fillId="17" borderId="2" xfId="2" applyFont="1" applyFill="1" applyBorder="1" applyAlignment="1" applyProtection="1">
      <alignment horizontal="center" vertical="center"/>
    </xf>
    <xf numFmtId="0" fontId="14" fillId="17" borderId="3" xfId="2" applyFont="1" applyFill="1" applyBorder="1" applyAlignment="1" applyProtection="1">
      <alignment horizontal="center" vertical="center"/>
    </xf>
    <xf numFmtId="0" fontId="14" fillId="17" borderId="31" xfId="2" applyFont="1" applyFill="1" applyBorder="1" applyAlignment="1" applyProtection="1">
      <alignment horizontal="center" vertical="center"/>
    </xf>
    <xf numFmtId="0" fontId="14" fillId="17" borderId="6" xfId="2" applyFont="1" applyFill="1" applyBorder="1" applyAlignment="1" applyProtection="1">
      <alignment horizontal="center" vertical="center"/>
    </xf>
    <xf numFmtId="0" fontId="14" fillId="17" borderId="8" xfId="2" applyFont="1" applyFill="1" applyBorder="1" applyAlignment="1" applyProtection="1">
      <alignment horizontal="center" vertical="center"/>
    </xf>
    <xf numFmtId="186" fontId="28" fillId="2" borderId="1" xfId="2" applyNumberFormat="1" applyFont="1" applyFill="1" applyBorder="1" applyAlignment="1" applyProtection="1">
      <alignment horizontal="center" vertical="center" shrinkToFit="1"/>
    </xf>
    <xf numFmtId="186" fontId="28" fillId="2" borderId="2" xfId="2" applyNumberFormat="1" applyFont="1" applyFill="1" applyBorder="1" applyAlignment="1" applyProtection="1">
      <alignment horizontal="center" vertical="center" shrinkToFit="1"/>
    </xf>
    <xf numFmtId="186" fontId="28" fillId="2" borderId="3" xfId="2" applyNumberFormat="1" applyFont="1" applyFill="1" applyBorder="1" applyAlignment="1" applyProtection="1">
      <alignment horizontal="center" vertical="center" shrinkToFit="1"/>
    </xf>
    <xf numFmtId="186" fontId="28" fillId="2" borderId="7" xfId="2" applyNumberFormat="1" applyFont="1" applyFill="1" applyBorder="1" applyAlignment="1" applyProtection="1">
      <alignment horizontal="center" vertical="center" shrinkToFit="1"/>
    </xf>
    <xf numFmtId="186" fontId="28" fillId="2" borderId="6" xfId="2" applyNumberFormat="1" applyFont="1" applyFill="1" applyBorder="1" applyAlignment="1" applyProtection="1">
      <alignment horizontal="center" vertical="center" shrinkToFit="1"/>
    </xf>
    <xf numFmtId="186" fontId="28" fillId="2" borderId="8" xfId="2" applyNumberFormat="1" applyFont="1" applyFill="1" applyBorder="1" applyAlignment="1" applyProtection="1">
      <alignment horizontal="center" vertical="center" shrinkToFit="1"/>
    </xf>
    <xf numFmtId="177" fontId="24" fillId="2" borderId="4" xfId="2" applyNumberFormat="1" applyFont="1" applyFill="1" applyBorder="1" applyAlignment="1" applyProtection="1">
      <alignment horizontal="center" vertical="center" shrinkToFit="1"/>
    </xf>
    <xf numFmtId="177" fontId="24" fillId="2" borderId="0" xfId="2" applyNumberFormat="1" applyFont="1" applyFill="1" applyBorder="1" applyAlignment="1" applyProtection="1">
      <alignment horizontal="center" vertical="center" shrinkToFit="1"/>
    </xf>
    <xf numFmtId="177" fontId="24" fillId="2" borderId="17" xfId="2" applyNumberFormat="1" applyFont="1" applyFill="1" applyBorder="1" applyAlignment="1" applyProtection="1">
      <alignment horizontal="center" vertical="center" shrinkToFit="1"/>
    </xf>
    <xf numFmtId="177" fontId="24" fillId="2" borderId="21" xfId="2" applyNumberFormat="1" applyFont="1" applyFill="1" applyBorder="1" applyAlignment="1" applyProtection="1">
      <alignment horizontal="center" vertical="center" shrinkToFit="1"/>
    </xf>
    <xf numFmtId="177" fontId="24" fillId="2" borderId="22" xfId="2" applyNumberFormat="1" applyFont="1" applyFill="1" applyBorder="1" applyAlignment="1" applyProtection="1">
      <alignment horizontal="center" vertical="center" shrinkToFit="1"/>
    </xf>
    <xf numFmtId="177" fontId="24" fillId="2" borderId="26" xfId="2" applyNumberFormat="1" applyFont="1" applyFill="1" applyBorder="1" applyAlignment="1" applyProtection="1">
      <alignment horizontal="center" vertical="center" shrinkToFit="1"/>
    </xf>
    <xf numFmtId="177" fontId="21" fillId="2" borderId="1" xfId="2" applyNumberFormat="1" applyFont="1" applyFill="1" applyBorder="1" applyAlignment="1" applyProtection="1">
      <alignment horizontal="center" vertical="center" shrinkToFit="1"/>
    </xf>
    <xf numFmtId="177" fontId="21" fillId="2" borderId="2" xfId="2" applyNumberFormat="1" applyFont="1" applyFill="1" applyBorder="1" applyAlignment="1" applyProtection="1">
      <alignment horizontal="center" vertical="center" shrinkToFit="1"/>
    </xf>
    <xf numFmtId="177" fontId="21" fillId="2" borderId="3" xfId="2" applyNumberFormat="1" applyFont="1" applyFill="1" applyBorder="1" applyAlignment="1" applyProtection="1">
      <alignment horizontal="center" vertical="center" shrinkToFit="1"/>
    </xf>
    <xf numFmtId="177" fontId="21" fillId="2" borderId="21" xfId="2" applyNumberFormat="1" applyFont="1" applyFill="1" applyBorder="1" applyAlignment="1" applyProtection="1">
      <alignment horizontal="center" vertical="center" shrinkToFit="1"/>
    </xf>
    <xf numFmtId="177" fontId="21" fillId="2" borderId="22" xfId="2" applyNumberFormat="1" applyFont="1" applyFill="1" applyBorder="1" applyAlignment="1" applyProtection="1">
      <alignment horizontal="center" vertical="center" shrinkToFit="1"/>
    </xf>
    <xf numFmtId="177" fontId="21" fillId="2" borderId="23" xfId="2" applyNumberFormat="1" applyFont="1" applyFill="1" applyBorder="1" applyAlignment="1" applyProtection="1">
      <alignment horizontal="center" vertical="center" shrinkToFit="1"/>
    </xf>
    <xf numFmtId="0" fontId="84" fillId="2" borderId="4" xfId="2" applyFont="1" applyFill="1" applyBorder="1" applyAlignment="1" applyProtection="1">
      <alignment horizontal="center" vertical="center" shrinkToFit="1"/>
    </xf>
    <xf numFmtId="0" fontId="84" fillId="2" borderId="0" xfId="2" applyFont="1" applyFill="1" applyBorder="1" applyAlignment="1" applyProtection="1">
      <alignment horizontal="center" vertical="center" shrinkToFit="1"/>
    </xf>
    <xf numFmtId="0" fontId="84" fillId="2" borderId="5" xfId="2" applyFont="1" applyFill="1" applyBorder="1" applyAlignment="1" applyProtection="1">
      <alignment horizontal="center" vertical="center" shrinkToFit="1"/>
    </xf>
    <xf numFmtId="0" fontId="84" fillId="2" borderId="21" xfId="2" applyFont="1" applyFill="1" applyBorder="1" applyAlignment="1" applyProtection="1">
      <alignment horizontal="center" vertical="center" shrinkToFit="1"/>
    </xf>
    <xf numFmtId="0" fontId="84" fillId="2" borderId="22" xfId="2" applyFont="1" applyFill="1" applyBorder="1" applyAlignment="1" applyProtection="1">
      <alignment horizontal="center" vertical="center" shrinkToFit="1"/>
    </xf>
    <xf numFmtId="0" fontId="84" fillId="2" borderId="23" xfId="2" applyFont="1" applyFill="1" applyBorder="1" applyAlignment="1" applyProtection="1">
      <alignment horizontal="center" vertical="center" shrinkToFit="1"/>
    </xf>
    <xf numFmtId="0" fontId="77" fillId="0" borderId="0" xfId="0" applyFont="1" applyAlignment="1">
      <alignment horizontal="left" vertical="center"/>
    </xf>
    <xf numFmtId="0" fontId="66" fillId="0" borderId="0" xfId="0" applyFont="1" applyAlignment="1">
      <alignment horizontal="left" vertical="center"/>
    </xf>
    <xf numFmtId="0" fontId="78" fillId="2" borderId="0" xfId="0" applyFont="1" applyFill="1" applyBorder="1" applyAlignment="1">
      <alignment horizontal="left" vertical="top" wrapText="1"/>
    </xf>
    <xf numFmtId="0" fontId="78" fillId="2" borderId="0" xfId="0" applyFont="1" applyFill="1" applyBorder="1" applyAlignment="1">
      <alignment horizontal="left" vertical="center" wrapText="1"/>
    </xf>
    <xf numFmtId="0" fontId="0" fillId="0" borderId="0" xfId="0" applyAlignment="1">
      <alignment horizontal="center"/>
    </xf>
    <xf numFmtId="0" fontId="63" fillId="0" borderId="27" xfId="0" applyFont="1" applyBorder="1" applyAlignment="1" applyProtection="1">
      <alignment horizontal="center" vertical="center"/>
      <protection locked="0"/>
    </xf>
    <xf numFmtId="0" fontId="63" fillId="0" borderId="29" xfId="0" applyFont="1" applyBorder="1" applyAlignment="1" applyProtection="1">
      <alignment horizontal="center" vertical="center"/>
      <protection locked="0"/>
    </xf>
    <xf numFmtId="178" fontId="63" fillId="0" borderId="178" xfId="0" applyNumberFormat="1" applyFont="1" applyBorder="1" applyAlignment="1" applyProtection="1">
      <alignment horizontal="right"/>
    </xf>
    <xf numFmtId="178" fontId="63" fillId="0" borderId="162" xfId="0" applyNumberFormat="1" applyFont="1" applyBorder="1" applyAlignment="1" applyProtection="1">
      <alignment horizontal="right"/>
    </xf>
    <xf numFmtId="0" fontId="63" fillId="0" borderId="0" xfId="0" applyFont="1" applyAlignment="1">
      <alignment horizontal="left" vertical="center" wrapText="1"/>
    </xf>
    <xf numFmtId="0" fontId="66" fillId="0" borderId="0" xfId="0" applyFont="1" applyAlignment="1">
      <alignment horizontal="left" wrapText="1"/>
    </xf>
    <xf numFmtId="0" fontId="32" fillId="0" borderId="0" xfId="6" applyFont="1" applyBorder="1" applyAlignment="1">
      <alignment horizontal="center" vertical="center"/>
    </xf>
    <xf numFmtId="0" fontId="6" fillId="0" borderId="19" xfId="6" applyBorder="1" applyAlignment="1">
      <alignment horizontal="left" vertical="center"/>
    </xf>
    <xf numFmtId="176" fontId="6" fillId="0" borderId="38" xfId="6" applyNumberFormat="1" applyBorder="1" applyAlignment="1">
      <alignment horizontal="center" vertical="center"/>
    </xf>
    <xf numFmtId="176" fontId="6" fillId="0" borderId="14" xfId="6" applyNumberFormat="1" applyBorder="1" applyAlignment="1">
      <alignment horizontal="center" vertical="center"/>
    </xf>
    <xf numFmtId="0" fontId="6" fillId="0" borderId="0" xfId="6" applyBorder="1" applyAlignment="1">
      <alignment horizontal="left" vertical="center" shrinkToFit="1"/>
    </xf>
    <xf numFmtId="0" fontId="75" fillId="0" borderId="0" xfId="0" applyFont="1" applyAlignment="1">
      <alignment horizontal="center"/>
    </xf>
    <xf numFmtId="178" fontId="63" fillId="0" borderId="27" xfId="0" applyNumberFormat="1" applyFont="1" applyBorder="1" applyAlignment="1" applyProtection="1">
      <alignment horizontal="right" vertical="center"/>
      <protection locked="0"/>
    </xf>
    <xf numFmtId="178" fontId="63" fillId="0" borderId="29" xfId="0" applyNumberFormat="1" applyFont="1" applyBorder="1" applyAlignment="1" applyProtection="1">
      <alignment horizontal="right" vertical="center"/>
      <protection locked="0"/>
    </xf>
    <xf numFmtId="0" fontId="63" fillId="0" borderId="0" xfId="0" applyFont="1" applyAlignment="1">
      <alignment horizontal="center" vertical="center" wrapText="1"/>
    </xf>
    <xf numFmtId="0" fontId="69" fillId="0" borderId="0" xfId="0" applyFont="1" applyAlignment="1">
      <alignment horizontal="center" vertical="center" wrapText="1"/>
    </xf>
    <xf numFmtId="178" fontId="63" fillId="0" borderId="27" xfId="0" applyNumberFormat="1" applyFont="1" applyBorder="1" applyAlignment="1">
      <alignment horizontal="right"/>
    </xf>
    <xf numFmtId="178" fontId="63" fillId="0" borderId="29" xfId="0" applyNumberFormat="1" applyFont="1" applyBorder="1" applyAlignment="1">
      <alignment horizontal="right"/>
    </xf>
    <xf numFmtId="178" fontId="63" fillId="0" borderId="27" xfId="0" applyNumberFormat="1" applyFont="1" applyBorder="1" applyAlignment="1">
      <alignment horizontal="right" vertical="center"/>
    </xf>
    <xf numFmtId="178" fontId="63" fillId="0" borderId="29" xfId="0" applyNumberFormat="1" applyFont="1" applyBorder="1" applyAlignment="1">
      <alignment horizontal="right" vertical="center"/>
    </xf>
    <xf numFmtId="0" fontId="63" fillId="8" borderId="164" xfId="0" applyFont="1" applyFill="1" applyBorder="1" applyAlignment="1">
      <alignment horizontal="center"/>
    </xf>
    <xf numFmtId="0" fontId="63" fillId="8" borderId="162" xfId="0" applyFont="1" applyFill="1" applyBorder="1" applyAlignment="1">
      <alignment horizontal="center"/>
    </xf>
    <xf numFmtId="0" fontId="66" fillId="0" borderId="0" xfId="0" applyFont="1" applyAlignment="1">
      <alignment horizontal="left" vertical="center" wrapText="1"/>
    </xf>
    <xf numFmtId="0" fontId="63" fillId="0" borderId="0" xfId="0" applyFont="1" applyBorder="1" applyAlignment="1">
      <alignment horizontal="center" vertical="center" wrapText="1"/>
    </xf>
    <xf numFmtId="0" fontId="63" fillId="0" borderId="0" xfId="0" applyFont="1" applyFill="1" applyBorder="1" applyAlignment="1" applyProtection="1">
      <alignment horizontal="center" vertical="center"/>
    </xf>
    <xf numFmtId="178" fontId="63" fillId="0" borderId="0" xfId="0" applyNumberFormat="1" applyFont="1" applyFill="1" applyBorder="1" applyAlignment="1" applyProtection="1">
      <alignment horizontal="right" vertical="center"/>
      <protection locked="0"/>
    </xf>
    <xf numFmtId="178" fontId="64" fillId="0" borderId="0" xfId="0" applyNumberFormat="1" applyFont="1" applyFill="1" applyBorder="1" applyAlignment="1" applyProtection="1">
      <alignment horizontal="right" vertical="center"/>
      <protection locked="0"/>
    </xf>
    <xf numFmtId="0" fontId="63" fillId="0" borderId="27" xfId="0" applyFont="1" applyFill="1" applyBorder="1" applyAlignment="1">
      <alignment horizontal="center" vertical="center"/>
    </xf>
    <xf numFmtId="0" fontId="63" fillId="0" borderId="29" xfId="0" applyFont="1" applyFill="1" applyBorder="1" applyAlignment="1">
      <alignment horizontal="center" vertical="center"/>
    </xf>
    <xf numFmtId="0" fontId="44" fillId="0" borderId="27" xfId="7" applyFont="1" applyBorder="1" applyAlignment="1" applyProtection="1">
      <alignment horizontal="left" vertical="center"/>
    </xf>
    <xf numFmtId="0" fontId="44" fillId="0" borderId="29" xfId="7" applyFont="1" applyBorder="1" applyAlignment="1" applyProtection="1">
      <alignment horizontal="left" vertical="center"/>
    </xf>
    <xf numFmtId="0" fontId="8" fillId="0" borderId="27" xfId="7" applyFont="1" applyBorder="1" applyAlignment="1" applyProtection="1">
      <alignment horizontal="center" vertical="center"/>
    </xf>
    <xf numFmtId="0" fontId="8" fillId="0" borderId="29" xfId="7" applyFont="1" applyBorder="1" applyAlignment="1" applyProtection="1">
      <alignment horizontal="center" vertical="center"/>
    </xf>
    <xf numFmtId="0" fontId="8" fillId="0" borderId="27" xfId="7" applyFont="1" applyBorder="1" applyAlignment="1" applyProtection="1">
      <alignment horizontal="left" vertical="center" shrinkToFit="1"/>
    </xf>
    <xf numFmtId="0" fontId="8" fillId="0" borderId="29" xfId="7" applyFont="1" applyBorder="1" applyAlignment="1" applyProtection="1">
      <alignment horizontal="left" vertical="center" shrinkToFit="1"/>
    </xf>
    <xf numFmtId="176" fontId="38" fillId="6" borderId="27" xfId="8" applyNumberFormat="1" applyFont="1" applyFill="1" applyBorder="1" applyAlignment="1" applyProtection="1">
      <alignment horizontal="right" vertical="center"/>
    </xf>
    <xf numFmtId="176" fontId="38" fillId="6" borderId="29" xfId="8" applyNumberFormat="1" applyFont="1" applyFill="1" applyBorder="1" applyAlignment="1" applyProtection="1">
      <alignment horizontal="right" vertical="center"/>
    </xf>
    <xf numFmtId="38" fontId="38" fillId="6" borderId="27" xfId="8" applyFont="1" applyFill="1" applyBorder="1" applyAlignment="1" applyProtection="1">
      <alignment horizontal="right" vertical="center"/>
    </xf>
    <xf numFmtId="38" fontId="38" fillId="6" borderId="29" xfId="8" applyFont="1" applyFill="1" applyBorder="1" applyAlignment="1" applyProtection="1">
      <alignment horizontal="right" vertical="center"/>
    </xf>
    <xf numFmtId="0" fontId="5" fillId="0" borderId="0" xfId="7" applyAlignment="1" applyProtection="1">
      <alignment horizontal="center" vertical="center"/>
    </xf>
    <xf numFmtId="0" fontId="5" fillId="0" borderId="0" xfId="7" applyAlignment="1" applyProtection="1">
      <alignment horizontal="left" vertical="top" wrapText="1"/>
    </xf>
    <xf numFmtId="0" fontId="5" fillId="0" borderId="19" xfId="7" applyFill="1" applyBorder="1" applyAlignment="1" applyProtection="1">
      <alignment horizontal="center" vertical="center" shrinkToFit="1"/>
    </xf>
    <xf numFmtId="0" fontId="5" fillId="0" borderId="27" xfId="7" applyBorder="1" applyAlignment="1" applyProtection="1">
      <alignment horizontal="center" vertical="center" shrinkToFit="1"/>
    </xf>
    <xf numFmtId="0" fontId="5" fillId="0" borderId="29" xfId="7" applyBorder="1" applyAlignment="1" applyProtection="1">
      <alignment horizontal="center" vertical="center" shrinkToFit="1"/>
    </xf>
    <xf numFmtId="0" fontId="5" fillId="0" borderId="19" xfId="7" applyBorder="1" applyAlignment="1" applyProtection="1">
      <alignment horizontal="center" vertical="center" shrinkToFit="1"/>
    </xf>
    <xf numFmtId="0" fontId="5" fillId="0" borderId="19" xfId="7" applyBorder="1" applyAlignment="1" applyProtection="1">
      <alignment horizontal="center" vertical="center" wrapText="1"/>
    </xf>
    <xf numFmtId="0" fontId="5" fillId="0" borderId="4" xfId="7" applyBorder="1" applyAlignment="1" applyProtection="1">
      <alignment horizontal="center" vertical="center"/>
    </xf>
    <xf numFmtId="0" fontId="5" fillId="0" borderId="19" xfId="7" applyBorder="1" applyAlignment="1" applyProtection="1">
      <alignment horizontal="left" vertical="center"/>
    </xf>
    <xf numFmtId="0" fontId="55" fillId="6" borderId="27" xfId="7" applyFont="1" applyFill="1" applyBorder="1" applyAlignment="1" applyProtection="1">
      <alignment horizontal="left" vertical="center" wrapText="1"/>
    </xf>
    <xf numFmtId="0" fontId="55" fillId="6" borderId="29" xfId="7" applyFont="1" applyFill="1" applyBorder="1" applyAlignment="1" applyProtection="1">
      <alignment horizontal="left" vertical="center" wrapText="1"/>
    </xf>
    <xf numFmtId="0" fontId="38" fillId="6" borderId="27" xfId="7" applyFont="1" applyFill="1" applyBorder="1" applyAlignment="1" applyProtection="1">
      <alignment horizontal="left" vertical="center" wrapText="1"/>
    </xf>
    <xf numFmtId="0" fontId="38" fillId="6" borderId="29" xfId="7" applyFont="1" applyFill="1" applyBorder="1" applyAlignment="1" applyProtection="1">
      <alignment horizontal="left" vertical="center" wrapText="1"/>
    </xf>
    <xf numFmtId="0" fontId="38" fillId="4" borderId="27" xfId="7" applyFont="1" applyFill="1" applyBorder="1" applyAlignment="1" applyProtection="1">
      <alignment horizontal="center" vertical="center"/>
    </xf>
    <xf numFmtId="0" fontId="38" fillId="4" borderId="28" xfId="7" applyFont="1" applyFill="1" applyBorder="1" applyAlignment="1" applyProtection="1">
      <alignment horizontal="center" vertical="center"/>
    </xf>
    <xf numFmtId="0" fontId="38" fillId="4" borderId="29" xfId="7" applyFont="1" applyFill="1" applyBorder="1" applyAlignment="1" applyProtection="1">
      <alignment horizontal="center" vertical="center"/>
    </xf>
    <xf numFmtId="0" fontId="38" fillId="4" borderId="1" xfId="7" applyFont="1" applyFill="1" applyBorder="1" applyAlignment="1" applyProtection="1">
      <alignment horizontal="left" vertical="center" wrapText="1"/>
    </xf>
    <xf numFmtId="0" fontId="38" fillId="4" borderId="2" xfId="7" applyFont="1" applyFill="1" applyBorder="1" applyAlignment="1" applyProtection="1">
      <alignment horizontal="left" vertical="center" wrapText="1"/>
    </xf>
    <xf numFmtId="0" fontId="38" fillId="4" borderId="3" xfId="7" applyFont="1" applyFill="1" applyBorder="1" applyAlignment="1" applyProtection="1">
      <alignment horizontal="left" vertical="center" wrapText="1"/>
    </xf>
    <xf numFmtId="0" fontId="38" fillId="4" borderId="21" xfId="7" applyFont="1" applyFill="1" applyBorder="1" applyAlignment="1" applyProtection="1">
      <alignment horizontal="left" vertical="center" wrapText="1"/>
    </xf>
    <xf numFmtId="0" fontId="38" fillId="4" borderId="22" xfId="7" applyFont="1" applyFill="1" applyBorder="1" applyAlignment="1" applyProtection="1">
      <alignment horizontal="left" vertical="center" wrapText="1"/>
    </xf>
    <xf numFmtId="0" fontId="38" fillId="4" borderId="23" xfId="7" applyFont="1" applyFill="1" applyBorder="1" applyAlignment="1" applyProtection="1">
      <alignment horizontal="left" vertical="center" wrapText="1"/>
    </xf>
    <xf numFmtId="0" fontId="5" fillId="8" borderId="22" xfId="7" applyFill="1" applyBorder="1" applyAlignment="1" applyProtection="1">
      <alignment horizontal="center" vertical="center" shrinkToFit="1"/>
    </xf>
    <xf numFmtId="0" fontId="5" fillId="11" borderId="22" xfId="7" applyFill="1" applyBorder="1" applyAlignment="1" applyProtection="1">
      <alignment horizontal="center" vertical="center" shrinkToFit="1"/>
    </xf>
    <xf numFmtId="0" fontId="38" fillId="0" borderId="22" xfId="7" applyFont="1" applyBorder="1" applyAlignment="1" applyProtection="1">
      <alignment horizontal="center" vertical="center"/>
    </xf>
    <xf numFmtId="0" fontId="8" fillId="0" borderId="19" xfId="7" applyFont="1" applyBorder="1" applyAlignment="1" applyProtection="1">
      <alignment horizontal="left" vertical="center" shrinkToFit="1"/>
    </xf>
    <xf numFmtId="0" fontId="63" fillId="7" borderId="27" xfId="0" applyFont="1" applyFill="1" applyBorder="1" applyAlignment="1" applyProtection="1">
      <alignment horizontal="center" vertical="center"/>
    </xf>
    <xf numFmtId="0" fontId="63" fillId="7" borderId="28" xfId="0" applyFont="1" applyFill="1" applyBorder="1" applyAlignment="1" applyProtection="1">
      <alignment horizontal="center" vertical="center"/>
    </xf>
    <xf numFmtId="0" fontId="63" fillId="7" borderId="29" xfId="0" applyFont="1" applyFill="1" applyBorder="1" applyAlignment="1" applyProtection="1">
      <alignment horizontal="center" vertical="center"/>
    </xf>
    <xf numFmtId="178" fontId="64" fillId="0" borderId="19" xfId="0" applyNumberFormat="1" applyFont="1" applyBorder="1" applyAlignment="1" applyProtection="1">
      <alignment horizontal="right" vertical="center"/>
    </xf>
    <xf numFmtId="0" fontId="63" fillId="0" borderId="0" xfId="0" applyFont="1" applyAlignment="1">
      <alignment horizontal="center" vertical="center"/>
    </xf>
    <xf numFmtId="0" fontId="67" fillId="0" borderId="0" xfId="0" applyFont="1" applyAlignment="1">
      <alignment horizontal="left" vertical="center" wrapText="1"/>
    </xf>
    <xf numFmtId="0" fontId="63" fillId="6" borderId="19" xfId="0" applyFont="1" applyFill="1" applyBorder="1" applyAlignment="1" applyProtection="1">
      <alignment horizontal="center" vertical="center"/>
    </xf>
    <xf numFmtId="0" fontId="63" fillId="7" borderId="19" xfId="0" applyFont="1" applyFill="1" applyBorder="1" applyAlignment="1" applyProtection="1">
      <alignment horizontal="center" vertical="center"/>
    </xf>
    <xf numFmtId="178" fontId="63" fillId="0" borderId="19" xfId="0" applyNumberFormat="1" applyFont="1" applyBorder="1" applyAlignment="1" applyProtection="1">
      <alignment horizontal="right" vertical="center"/>
      <protection locked="0"/>
    </xf>
    <xf numFmtId="0" fontId="67" fillId="14" borderId="27" xfId="0" applyFont="1" applyFill="1" applyBorder="1" applyAlignment="1">
      <alignment horizontal="center"/>
    </xf>
    <xf numFmtId="0" fontId="67" fillId="14" borderId="28" xfId="0" applyFont="1" applyFill="1" applyBorder="1" applyAlignment="1">
      <alignment horizontal="center"/>
    </xf>
    <xf numFmtId="0" fontId="67" fillId="14" borderId="29" xfId="0" applyFont="1" applyFill="1" applyBorder="1" applyAlignment="1">
      <alignment horizontal="center"/>
    </xf>
    <xf numFmtId="0" fontId="67" fillId="0" borderId="0" xfId="0" applyFont="1" applyBorder="1" applyAlignment="1">
      <alignment horizontal="center" vertical="center" wrapText="1"/>
    </xf>
    <xf numFmtId="0" fontId="67" fillId="14" borderId="27" xfId="0" applyFont="1" applyFill="1" applyBorder="1" applyAlignment="1">
      <alignment horizontal="center" vertical="center"/>
    </xf>
    <xf numFmtId="0" fontId="67" fillId="14" borderId="28" xfId="0" applyFont="1" applyFill="1" applyBorder="1" applyAlignment="1">
      <alignment horizontal="center" vertical="center"/>
    </xf>
    <xf numFmtId="0" fontId="67" fillId="14" borderId="29" xfId="0" applyFont="1" applyFill="1" applyBorder="1" applyAlignment="1">
      <alignment horizontal="center" vertical="center"/>
    </xf>
    <xf numFmtId="0" fontId="63" fillId="0" borderId="19" xfId="0" applyFont="1" applyFill="1" applyBorder="1" applyAlignment="1">
      <alignment horizontal="center" vertical="center"/>
    </xf>
    <xf numFmtId="0" fontId="63" fillId="0" borderId="19" xfId="0" applyNumberFormat="1" applyFont="1" applyBorder="1" applyAlignment="1" applyProtection="1">
      <alignment horizontal="center" vertical="center"/>
      <protection locked="0"/>
    </xf>
    <xf numFmtId="178" fontId="63" fillId="0" borderId="19" xfId="0" applyNumberFormat="1" applyFont="1" applyBorder="1" applyAlignment="1" applyProtection="1">
      <alignment horizontal="center" vertical="center"/>
      <protection locked="0"/>
    </xf>
    <xf numFmtId="0" fontId="63" fillId="0" borderId="0" xfId="0" applyFont="1" applyBorder="1" applyAlignment="1">
      <alignment horizontal="left" vertical="center" wrapText="1"/>
    </xf>
    <xf numFmtId="0" fontId="63" fillId="0" borderId="22" xfId="0" applyFont="1" applyBorder="1" applyAlignment="1">
      <alignment horizontal="left" vertical="center" wrapText="1"/>
    </xf>
    <xf numFmtId="0" fontId="63" fillId="0" borderId="28" xfId="0" applyFont="1" applyBorder="1" applyAlignment="1" applyProtection="1">
      <alignment horizontal="center" vertical="center"/>
      <protection locked="0"/>
    </xf>
    <xf numFmtId="0" fontId="63" fillId="0" borderId="22" xfId="0" applyFont="1" applyBorder="1" applyAlignment="1" applyProtection="1">
      <alignment horizontal="center" vertical="center"/>
      <protection locked="0"/>
    </xf>
    <xf numFmtId="0" fontId="63" fillId="0" borderId="23" xfId="0" applyFont="1" applyBorder="1" applyAlignment="1" applyProtection="1">
      <alignment horizontal="center" vertical="center"/>
      <protection locked="0"/>
    </xf>
    <xf numFmtId="0" fontId="63" fillId="0" borderId="27" xfId="0" applyNumberFormat="1" applyFont="1" applyBorder="1" applyAlignment="1" applyProtection="1">
      <alignment horizontal="center" vertical="center"/>
      <protection locked="0"/>
    </xf>
    <xf numFmtId="0" fontId="63" fillId="0" borderId="28" xfId="0" applyNumberFormat="1" applyFont="1" applyBorder="1" applyAlignment="1" applyProtection="1">
      <alignment horizontal="center" vertical="center"/>
      <protection locked="0"/>
    </xf>
    <xf numFmtId="0" fontId="63" fillId="0" borderId="29" xfId="0" applyNumberFormat="1" applyFont="1" applyBorder="1" applyAlignment="1" applyProtection="1">
      <alignment horizontal="center" vertical="center"/>
      <protection locked="0"/>
    </xf>
    <xf numFmtId="0" fontId="32" fillId="0" borderId="19" xfId="6" applyFont="1" applyBorder="1" applyAlignment="1" applyProtection="1">
      <alignment horizontal="center" vertical="center"/>
    </xf>
    <xf numFmtId="0" fontId="39" fillId="0" borderId="164" xfId="6" applyFont="1" applyBorder="1" applyAlignment="1" applyProtection="1">
      <alignment horizontal="center" vertical="center"/>
    </xf>
    <xf numFmtId="0" fontId="39" fillId="0" borderId="162" xfId="6" applyFont="1" applyBorder="1" applyAlignment="1" applyProtection="1">
      <alignment horizontal="center" vertical="center"/>
    </xf>
    <xf numFmtId="0" fontId="48" fillId="0" borderId="165" xfId="6" applyFont="1" applyBorder="1" applyAlignment="1" applyProtection="1">
      <alignment horizontal="center" vertical="center"/>
    </xf>
    <xf numFmtId="0" fontId="48" fillId="0" borderId="160" xfId="6" applyFont="1" applyBorder="1" applyAlignment="1" applyProtection="1">
      <alignment horizontal="center" vertical="center"/>
    </xf>
    <xf numFmtId="0" fontId="6" fillId="0" borderId="166" xfId="6" applyBorder="1" applyAlignment="1" applyProtection="1">
      <alignment horizontal="center" vertical="center"/>
    </xf>
    <xf numFmtId="0" fontId="6" fillId="0" borderId="167" xfId="6" applyBorder="1" applyAlignment="1" applyProtection="1">
      <alignment horizontal="center" vertical="center"/>
    </xf>
    <xf numFmtId="0" fontId="6" fillId="0" borderId="159" xfId="6" applyBorder="1" applyAlignment="1" applyProtection="1">
      <alignment horizontal="center" vertical="center" shrinkToFit="1"/>
    </xf>
    <xf numFmtId="0" fontId="6" fillId="0" borderId="169" xfId="6" applyBorder="1" applyAlignment="1" applyProtection="1">
      <alignment horizontal="center" vertical="center" shrinkToFit="1"/>
    </xf>
    <xf numFmtId="0" fontId="47" fillId="0" borderId="38" xfId="6" applyFont="1" applyBorder="1" applyAlignment="1" applyProtection="1">
      <alignment horizontal="center" vertical="center"/>
    </xf>
    <xf numFmtId="0" fontId="32" fillId="0" borderId="14" xfId="6" applyFont="1" applyBorder="1" applyAlignment="1" applyProtection="1">
      <alignment horizontal="center" vertical="center"/>
    </xf>
    <xf numFmtId="0" fontId="32" fillId="0" borderId="27" xfId="6" applyFont="1" applyBorder="1" applyAlignment="1" applyProtection="1">
      <alignment horizontal="center" vertical="center"/>
    </xf>
    <xf numFmtId="0" fontId="32" fillId="0" borderId="28" xfId="6" applyFont="1" applyBorder="1" applyAlignment="1" applyProtection="1">
      <alignment horizontal="center" vertical="center"/>
    </xf>
    <xf numFmtId="0" fontId="32" fillId="0" borderId="29" xfId="6" applyFont="1" applyBorder="1" applyAlignment="1" applyProtection="1">
      <alignment horizontal="center" vertical="center"/>
    </xf>
    <xf numFmtId="38" fontId="43" fillId="0" borderId="19" xfId="5" applyFont="1" applyBorder="1" applyAlignment="1" applyProtection="1">
      <alignment horizontal="center" vertical="center"/>
    </xf>
    <xf numFmtId="0" fontId="79" fillId="16" borderId="27" xfId="0" applyFont="1" applyFill="1" applyBorder="1" applyAlignment="1">
      <alignment horizontal="left" vertical="center" wrapText="1"/>
    </xf>
    <xf numFmtId="0" fontId="79" fillId="16" borderId="28" xfId="0" applyFont="1" applyFill="1" applyBorder="1" applyAlignment="1">
      <alignment horizontal="left" vertical="center" wrapText="1"/>
    </xf>
    <xf numFmtId="0" fontId="79" fillId="16" borderId="29" xfId="0" applyFont="1" applyFill="1" applyBorder="1" applyAlignment="1">
      <alignment horizontal="left" vertical="center" wrapText="1"/>
    </xf>
    <xf numFmtId="0" fontId="63" fillId="0" borderId="19" xfId="0" applyFont="1" applyBorder="1" applyAlignment="1">
      <alignment horizontal="center" vertical="center"/>
    </xf>
    <xf numFmtId="177" fontId="63" fillId="0" borderId="27" xfId="0" applyNumberFormat="1" applyFont="1" applyBorder="1" applyAlignment="1">
      <alignment horizontal="center" vertical="center" wrapText="1"/>
    </xf>
    <xf numFmtId="177" fontId="63" fillId="0" borderId="29" xfId="0" applyNumberFormat="1" applyFont="1" applyBorder="1" applyAlignment="1">
      <alignment horizontal="center" vertical="center" wrapText="1"/>
    </xf>
    <xf numFmtId="0" fontId="63" fillId="0" borderId="27" xfId="0" applyFont="1" applyBorder="1" applyAlignment="1">
      <alignment horizontal="center" vertical="center" wrapText="1"/>
    </xf>
    <xf numFmtId="0" fontId="63" fillId="0" borderId="29" xfId="0" applyFont="1" applyBorder="1" applyAlignment="1">
      <alignment horizontal="center" vertical="center" wrapText="1"/>
    </xf>
    <xf numFmtId="178" fontId="67" fillId="0" borderId="27" xfId="0" applyNumberFormat="1" applyFont="1" applyBorder="1" applyAlignment="1">
      <alignment horizontal="right" vertical="center"/>
    </xf>
    <xf numFmtId="178" fontId="67" fillId="0" borderId="29" xfId="0" applyNumberFormat="1" applyFont="1" applyBorder="1" applyAlignment="1">
      <alignment horizontal="right" vertical="center"/>
    </xf>
    <xf numFmtId="178" fontId="67" fillId="0" borderId="27" xfId="0" applyNumberFormat="1" applyFont="1" applyBorder="1" applyAlignment="1" applyProtection="1">
      <alignment horizontal="right" vertical="center"/>
      <protection locked="0"/>
    </xf>
    <xf numFmtId="178" fontId="67" fillId="0" borderId="29" xfId="0" applyNumberFormat="1" applyFont="1" applyBorder="1" applyAlignment="1" applyProtection="1">
      <alignment horizontal="right" vertical="center"/>
      <protection locked="0"/>
    </xf>
    <xf numFmtId="178" fontId="66" fillId="0" borderId="27" xfId="0" applyNumberFormat="1" applyFont="1" applyBorder="1" applyAlignment="1" applyProtection="1">
      <alignment horizontal="center" vertical="center" wrapText="1"/>
      <protection locked="0"/>
    </xf>
    <xf numFmtId="178" fontId="66" fillId="0" borderId="29" xfId="0" applyNumberFormat="1" applyFont="1" applyBorder="1" applyAlignment="1" applyProtection="1">
      <alignment horizontal="center" vertical="center" wrapText="1"/>
      <protection locked="0"/>
    </xf>
    <xf numFmtId="0" fontId="63" fillId="0" borderId="28" xfId="0" applyFont="1" applyBorder="1" applyAlignment="1">
      <alignment horizontal="center" vertical="center" wrapText="1"/>
    </xf>
    <xf numFmtId="177" fontId="68" fillId="0" borderId="0" xfId="0" applyNumberFormat="1" applyFont="1" applyAlignment="1">
      <alignment horizontal="center" vertical="center" wrapText="1"/>
    </xf>
    <xf numFmtId="178" fontId="67" fillId="0" borderId="27" xfId="0" applyNumberFormat="1" applyFont="1" applyBorder="1" applyAlignment="1"/>
    <xf numFmtId="178" fontId="67" fillId="0" borderId="29" xfId="0" applyNumberFormat="1" applyFont="1" applyBorder="1" applyAlignment="1"/>
    <xf numFmtId="0" fontId="68" fillId="0" borderId="0" xfId="0" applyFont="1" applyAlignment="1">
      <alignment horizontal="center" vertical="center" wrapText="1"/>
    </xf>
    <xf numFmtId="0" fontId="66" fillId="14" borderId="27" xfId="0" applyFont="1" applyFill="1" applyBorder="1" applyAlignment="1">
      <alignment horizontal="center" vertical="center"/>
    </xf>
    <xf numFmtId="0" fontId="66" fillId="14" borderId="29" xfId="0" applyFont="1" applyFill="1" applyBorder="1" applyAlignment="1">
      <alignment horizontal="center" vertical="center"/>
    </xf>
    <xf numFmtId="0" fontId="0" fillId="0" borderId="0" xfId="0" applyAlignment="1">
      <alignment horizontal="center" wrapText="1"/>
    </xf>
    <xf numFmtId="0" fontId="63" fillId="0" borderId="27" xfId="0" applyFont="1" applyBorder="1" applyAlignment="1">
      <alignment horizontal="left" vertical="center" wrapText="1"/>
    </xf>
    <xf numFmtId="0" fontId="63" fillId="0" borderId="29" xfId="0" applyFont="1" applyBorder="1" applyAlignment="1">
      <alignment horizontal="left" vertical="center" wrapText="1"/>
    </xf>
    <xf numFmtId="0" fontId="67" fillId="0" borderId="27" xfId="0" applyFont="1" applyBorder="1" applyAlignment="1" applyProtection="1">
      <alignment horizontal="right" vertical="center"/>
      <protection locked="0"/>
    </xf>
    <xf numFmtId="0" fontId="67" fillId="0" borderId="29" xfId="0" applyFont="1" applyBorder="1" applyAlignment="1" applyProtection="1">
      <alignment horizontal="right" vertical="center"/>
      <protection locked="0"/>
    </xf>
    <xf numFmtId="177" fontId="63" fillId="0" borderId="27" xfId="0" applyNumberFormat="1" applyFont="1" applyBorder="1" applyAlignment="1">
      <alignment horizontal="center"/>
    </xf>
    <xf numFmtId="177" fontId="63" fillId="0" borderId="29" xfId="0" applyNumberFormat="1" applyFont="1" applyBorder="1" applyAlignment="1">
      <alignment horizontal="center"/>
    </xf>
    <xf numFmtId="178" fontId="66" fillId="0" borderId="27" xfId="0" applyNumberFormat="1" applyFont="1" applyBorder="1" applyAlignment="1">
      <alignment horizontal="center" vertical="center" wrapText="1"/>
    </xf>
    <xf numFmtId="178" fontId="66" fillId="0" borderId="29" xfId="0" applyNumberFormat="1" applyFont="1" applyBorder="1" applyAlignment="1">
      <alignment horizontal="center" vertical="center" wrapText="1"/>
    </xf>
    <xf numFmtId="178" fontId="67" fillId="0" borderId="27" xfId="0" applyNumberFormat="1" applyFont="1" applyBorder="1" applyAlignment="1">
      <alignment vertical="center"/>
    </xf>
    <xf numFmtId="178" fontId="67" fillId="0" borderId="29" xfId="0" applyNumberFormat="1" applyFont="1" applyBorder="1" applyAlignment="1">
      <alignment vertical="center"/>
    </xf>
    <xf numFmtId="178" fontId="67" fillId="0" borderId="21" xfId="0" applyNumberFormat="1" applyFont="1" applyBorder="1" applyAlignment="1">
      <alignment vertical="center"/>
    </xf>
    <xf numFmtId="178" fontId="67" fillId="0" borderId="23" xfId="0" applyNumberFormat="1" applyFont="1" applyBorder="1" applyAlignment="1">
      <alignment vertical="center"/>
    </xf>
    <xf numFmtId="0" fontId="63" fillId="0" borderId="0" xfId="0" applyFont="1" applyAlignment="1">
      <alignment horizontal="center" wrapText="1"/>
    </xf>
    <xf numFmtId="0" fontId="67" fillId="0" borderId="27" xfId="0" applyFont="1" applyBorder="1" applyAlignment="1">
      <alignment horizontal="center" vertical="center"/>
    </xf>
    <xf numFmtId="0" fontId="67" fillId="0" borderId="29" xfId="0" applyFont="1" applyBorder="1" applyAlignment="1">
      <alignment horizontal="center" vertical="center"/>
    </xf>
  </cellXfs>
  <cellStyles count="27">
    <cellStyle name="ハイパーリンク" xfId="4" builtinId="8"/>
    <cellStyle name="桁区切り" xfId="1" builtinId="6"/>
    <cellStyle name="桁区切り 2" xfId="5"/>
    <cellStyle name="桁区切り 2 2" xfId="11"/>
    <cellStyle name="桁区切り 2 2 2" xfId="19"/>
    <cellStyle name="桁区切り 2 3" xfId="15"/>
    <cellStyle name="桁区切り 3" xfId="3"/>
    <cellStyle name="桁区切り 4" xfId="8"/>
    <cellStyle name="桁区切り 4 2" xfId="14"/>
    <cellStyle name="桁区切り 4 2 2" xfId="22"/>
    <cellStyle name="桁区切り 4 3" xfId="18"/>
    <cellStyle name="桁区切り 5" xfId="10"/>
    <cellStyle name="桁区切り 6" xfId="24"/>
    <cellStyle name="桁区切り 7" xfId="26"/>
    <cellStyle name="標準" xfId="0" builtinId="0"/>
    <cellStyle name="標準 2" xfId="6"/>
    <cellStyle name="標準 2 2" xfId="12"/>
    <cellStyle name="標準 2 2 2" xfId="20"/>
    <cellStyle name="標準 2 3" xfId="16"/>
    <cellStyle name="標準 3" xfId="2"/>
    <cellStyle name="標準 4" xfId="7"/>
    <cellStyle name="標準 4 2" xfId="13"/>
    <cellStyle name="標準 4 2 2" xfId="21"/>
    <cellStyle name="標準 4 3" xfId="17"/>
    <cellStyle name="標準 5" xfId="9"/>
    <cellStyle name="標準 6" xfId="23"/>
    <cellStyle name="標準 7" xfId="2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00"/>
      <color rgb="FFFF9999"/>
      <color rgb="FFFF505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10.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9983;&#21629;&#20445;&#38522;&#26009;&#65288;&#36039;&#26009;&#65289;'!A1"/></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hyperlink" Target="#&#29983;&#21629;&#20445;&#38522;&#26009;&#25511;&#38500;!A1"/></Relationships>
</file>

<file path=xl/drawings/_rels/drawing12.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2320;&#38663;&#20445;&#38522;&#26009;&#25511;&#38500;&#65288;&#36039;&#26009;&#65289;'!A1"/></Relationships>
</file>

<file path=xl/drawings/_rels/drawing13.xml.rels><?xml version="1.0" encoding="UTF-8" standalone="yes"?>
<Relationships xmlns="http://schemas.openxmlformats.org/package/2006/relationships"><Relationship Id="rId1" Type="http://schemas.openxmlformats.org/officeDocument/2006/relationships/hyperlink" Target="#&#20837;&#21147;!A1"/></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22320;&#38663;&#20445;&#38522;&#26009;&#25511;&#38500;!A1"/><Relationship Id="rId1" Type="http://schemas.openxmlformats.org/officeDocument/2006/relationships/image" Target="../media/image9.png"/><Relationship Id="rId5" Type="http://schemas.openxmlformats.org/officeDocument/2006/relationships/image" Target="../media/image12.png"/><Relationship Id="rId4"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3521;&#23142;&#12539;&#12402;&#12392;&#12426;&#35242;&#25511;&#38500; (&#36039;&#26009;)'!A1"/></Relationships>
</file>

<file path=xl/drawings/_rels/drawing16.xml.rels><?xml version="1.0" encoding="UTF-8" standalone="yes"?>
<Relationships xmlns="http://schemas.openxmlformats.org/package/2006/relationships"><Relationship Id="rId3" Type="http://schemas.openxmlformats.org/officeDocument/2006/relationships/hyperlink" Target="#&#23521;&#23142;&#12539;&#12402;&#12392;&#12426;&#35242;&#25511;&#38500;!A1"/><Relationship Id="rId2" Type="http://schemas.openxmlformats.org/officeDocument/2006/relationships/image" Target="../media/image14.png"/><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8556;&#23475;&#32773;&#25511;&#38500; (&#36039;&#26009;)'!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38556;&#23475;&#32773;&#25511;&#38500;!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32102;&#19982;&#12539;&#24180;&#37329;&#12354;&#12426;!A1"/></Relationships>
</file>

<file path=xl/drawings/_rels/drawing20.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7197;&#20598;&#32773;&#65288;&#29305;&#21029;&#65289;&#25511;&#38500; (&#36039;&#26009;)'!A1"/></Relationships>
</file>

<file path=xl/drawings/_rels/drawing21.xml.rels><?xml version="1.0" encoding="UTF-8" standalone="yes"?>
<Relationships xmlns="http://schemas.openxmlformats.org/package/2006/relationships"><Relationship Id="rId3" Type="http://schemas.openxmlformats.org/officeDocument/2006/relationships/hyperlink" Target="#'&#37197;&#20598;&#32773;&#65288;&#29305;&#21029;&#65289;&#25511;&#38500;'!A1"/><Relationship Id="rId2" Type="http://schemas.openxmlformats.org/officeDocument/2006/relationships/image" Target="../media/image14.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5206;&#39178;&#25511;&#38500; (&#36039;&#26009;)'!A1"/></Relationships>
</file>

<file path=xl/drawings/_rels/drawing23.xml.rels><?xml version="1.0" encoding="UTF-8" standalone="yes"?>
<Relationships xmlns="http://schemas.openxmlformats.org/package/2006/relationships"><Relationship Id="rId3" Type="http://schemas.openxmlformats.org/officeDocument/2006/relationships/hyperlink" Target="#&#25206;&#39178;&#25511;&#38500;!A1"/><Relationship Id="rId2" Type="http://schemas.openxmlformats.org/officeDocument/2006/relationships/image" Target="../media/image14.png"/><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3" Type="http://schemas.openxmlformats.org/officeDocument/2006/relationships/hyperlink" Target="#&#32102;&#19982;&#12539;&#24180;&#37329;&#12354;&#12426;!A1"/><Relationship Id="rId2" Type="http://schemas.openxmlformats.org/officeDocument/2006/relationships/hyperlink" Target="#&#12475;&#12523;&#12501;&#12513;&#12487;&#12451;&#12465;&#12540;&#12471;&#12519;&#12531;!A1"/><Relationship Id="rId1" Type="http://schemas.openxmlformats.org/officeDocument/2006/relationships/hyperlink" Target="#&#21307;&#30274;&#36027;&#25511;&#38500;!A1"/></Relationships>
</file>

<file path=xl/drawings/_rels/drawing25.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21307;&#30274;&#36027;&#25511;&#38500; (&#36039;&#26009;)'!Print_Area"/></Relationships>
</file>

<file path=xl/drawings/_rels/drawing26.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12475;&#12523;&#12501;&#12513;&#12487;&#12451;&#12465;&#12540;&#12471;&#12519;&#12531; (&#36039;&#26009;)'!Print_Area"/></Relationships>
</file>

<file path=xl/drawings/_rels/drawing27.xml.rels><?xml version="1.0" encoding="UTF-8" standalone="yes"?>
<Relationships xmlns="http://schemas.openxmlformats.org/package/2006/relationships"><Relationship Id="rId1" Type="http://schemas.openxmlformats.org/officeDocument/2006/relationships/hyperlink" Target="#&#21307;&#30274;&#36027;&#25511;&#38500;!Print_Area"/></Relationships>
</file>

<file path=xl/drawings/_rels/drawing28.xml.rels><?xml version="1.0" encoding="UTF-8" standalone="yes"?>
<Relationships xmlns="http://schemas.openxmlformats.org/package/2006/relationships"><Relationship Id="rId1" Type="http://schemas.openxmlformats.org/officeDocument/2006/relationships/hyperlink" Target="#&#12475;&#12523;&#12501;&#12513;&#12487;&#12451;&#12465;&#12540;&#12471;&#12519;&#12531;!A1"/></Relationships>
</file>

<file path=xl/drawings/_rels/drawing3.xml.rels><?xml version="1.0" encoding="UTF-8" standalone="yes"?>
<Relationships xmlns="http://schemas.openxmlformats.org/package/2006/relationships"><Relationship Id="rId8" Type="http://schemas.openxmlformats.org/officeDocument/2006/relationships/hyperlink" Target="#&#22320;&#38663;&#20445;&#38522;&#26009;&#25511;&#38500;!A1"/><Relationship Id="rId13" Type="http://schemas.openxmlformats.org/officeDocument/2006/relationships/hyperlink" Target="#&#21463;&#20184;!A1"/><Relationship Id="rId3" Type="http://schemas.openxmlformats.org/officeDocument/2006/relationships/hyperlink" Target="#&#25206;&#39178;&#25511;&#38500;!A1"/><Relationship Id="rId7" Type="http://schemas.openxmlformats.org/officeDocument/2006/relationships/hyperlink" Target="#&#23521;&#23142;&#12539;&#12402;&#12392;&#12426;&#35242;&#25511;&#38500;!A1"/><Relationship Id="rId12" Type="http://schemas.openxmlformats.org/officeDocument/2006/relationships/hyperlink" Target="#&#24066;&#30003;!A1"/><Relationship Id="rId2" Type="http://schemas.openxmlformats.org/officeDocument/2006/relationships/hyperlink" Target="#'&#21307;&#30274;&#36027;&#25511;&#38500;&#12288;&#12507;&#12540;&#12512;'!A1"/><Relationship Id="rId1" Type="http://schemas.openxmlformats.org/officeDocument/2006/relationships/hyperlink" Target="#&#32102;&#19982;!A1"/><Relationship Id="rId6" Type="http://schemas.openxmlformats.org/officeDocument/2006/relationships/hyperlink" Target="#&#21220;&#21172;&#23398;&#29983;&#25511;&#38500;!A1"/><Relationship Id="rId11" Type="http://schemas.openxmlformats.org/officeDocument/2006/relationships/hyperlink" Target="#&#24180;&#40802;&#30906;&#35469;!A1"/><Relationship Id="rId5" Type="http://schemas.openxmlformats.org/officeDocument/2006/relationships/hyperlink" Target="#&#38556;&#23475;&#32773;&#25511;&#38500;!A1"/><Relationship Id="rId10" Type="http://schemas.openxmlformats.org/officeDocument/2006/relationships/hyperlink" Target="#&#31038;&#20250;&#20445;&#38522;&#26009;&#25511;&#38500;!A1"/><Relationship Id="rId4" Type="http://schemas.openxmlformats.org/officeDocument/2006/relationships/hyperlink" Target="#'&#37197;&#20598;&#32773;&#65288;&#29305;&#21029;&#65289;&#25511;&#38500;'!A1"/><Relationship Id="rId9" Type="http://schemas.openxmlformats.org/officeDocument/2006/relationships/hyperlink" Target="#&#29983;&#21629;&#20445;&#38522;&#26009;&#25511;&#38500;!A1"/></Relationships>
</file>

<file path=xl/drawings/_rels/drawing4.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24180;&#37329;&#65288;65&#27507;&#26410;&#28288;&#65289;'!A1"/><Relationship Id="rId1" Type="http://schemas.openxmlformats.org/officeDocument/2006/relationships/hyperlink" Target="#'&#24180;&#37329; &#65288;65&#27507;&#20197;&#19978;&#65289;'!A1"/></Relationships>
</file>

<file path=xl/drawings/_rels/drawing6.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32102;&#19982;&#12539;&#24180;&#37329;&#12354;&#12426;!A1"/><Relationship Id="rId1" Type="http://schemas.openxmlformats.org/officeDocument/2006/relationships/hyperlink" Target="#'&#31038;&#20250;&#20445;&#38522;&#26009;&#65288;&#36039;&#26009;&#65289;'!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31038;&#20250;&#20445;&#38522;&#26009;&#25511;&#38500;!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16</xdr:row>
      <xdr:rowOff>0</xdr:rowOff>
    </xdr:from>
    <xdr:to>
      <xdr:col>10</xdr:col>
      <xdr:colOff>19050</xdr:colOff>
      <xdr:row>17</xdr:row>
      <xdr:rowOff>119062</xdr:rowOff>
    </xdr:to>
    <xdr:sp macro="" textlink="">
      <xdr:nvSpPr>
        <xdr:cNvPr id="2" name="フローチャート: 処理 1">
          <a:hlinkClick xmlns:r="http://schemas.openxmlformats.org/officeDocument/2006/relationships" r:id="rId1"/>
        </xdr:cNvPr>
        <xdr:cNvSpPr/>
      </xdr:nvSpPr>
      <xdr:spPr>
        <a:xfrm>
          <a:off x="6372225" y="3724275"/>
          <a:ext cx="1390650"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入力フォーム②へ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9721</xdr:colOff>
      <xdr:row>4</xdr:row>
      <xdr:rowOff>9719</xdr:rowOff>
    </xdr:from>
    <xdr:to>
      <xdr:col>11</xdr:col>
      <xdr:colOff>548368</xdr:colOff>
      <xdr:row>5</xdr:row>
      <xdr:rowOff>123923</xdr:rowOff>
    </xdr:to>
    <xdr:sp macro="" textlink="">
      <xdr:nvSpPr>
        <xdr:cNvPr id="3" name="フローチャート: 処理 2">
          <a:hlinkClick xmlns:r="http://schemas.openxmlformats.org/officeDocument/2006/relationships" r:id="rId1"/>
        </xdr:cNvPr>
        <xdr:cNvSpPr/>
      </xdr:nvSpPr>
      <xdr:spPr>
        <a:xfrm>
          <a:off x="7425614" y="1467627"/>
          <a:ext cx="1228723" cy="35718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670638</xdr:colOff>
      <xdr:row>2</xdr:row>
      <xdr:rowOff>19439</xdr:rowOff>
    </xdr:from>
    <xdr:to>
      <xdr:col>12</xdr:col>
      <xdr:colOff>476833</xdr:colOff>
      <xdr:row>2</xdr:row>
      <xdr:rowOff>448064</xdr:rowOff>
    </xdr:to>
    <xdr:sp macro="" textlink="">
      <xdr:nvSpPr>
        <xdr:cNvPr id="5" name="フローチャート: 処理 4">
          <a:hlinkClick xmlns:r="http://schemas.openxmlformats.org/officeDocument/2006/relationships" r:id="rId2"/>
        </xdr:cNvPr>
        <xdr:cNvSpPr/>
      </xdr:nvSpPr>
      <xdr:spPr>
        <a:xfrm>
          <a:off x="7396454" y="359618"/>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60</xdr:row>
      <xdr:rowOff>47624</xdr:rowOff>
    </xdr:from>
    <xdr:to>
      <xdr:col>10</xdr:col>
      <xdr:colOff>462686</xdr:colOff>
      <xdr:row>94</xdr:row>
      <xdr:rowOff>53444</xdr:rowOff>
    </xdr:to>
    <xdr:pic>
      <xdr:nvPicPr>
        <xdr:cNvPr id="5" name="図 4"/>
        <xdr:cNvPicPr>
          <a:picLocks noChangeAspect="1"/>
        </xdr:cNvPicPr>
      </xdr:nvPicPr>
      <xdr:blipFill>
        <a:blip xmlns:r="http://schemas.openxmlformats.org/officeDocument/2006/relationships" r:embed="rId1"/>
        <a:stretch>
          <a:fillRect/>
        </a:stretch>
      </xdr:blipFill>
      <xdr:spPr>
        <a:xfrm>
          <a:off x="85725" y="10515599"/>
          <a:ext cx="6415811" cy="5882745"/>
        </a:xfrm>
        <a:prstGeom prst="rect">
          <a:avLst/>
        </a:prstGeom>
        <a:ln>
          <a:solidFill>
            <a:schemeClr val="tx1"/>
          </a:solidFill>
        </a:ln>
      </xdr:spPr>
    </xdr:pic>
    <xdr:clientData/>
  </xdr:twoCellAnchor>
  <xdr:twoCellAnchor editAs="oneCell">
    <xdr:from>
      <xdr:col>1</xdr:col>
      <xdr:colOff>180975</xdr:colOff>
      <xdr:row>34</xdr:row>
      <xdr:rowOff>38100</xdr:rowOff>
    </xdr:from>
    <xdr:to>
      <xdr:col>11</xdr:col>
      <xdr:colOff>381000</xdr:colOff>
      <xdr:row>50</xdr:row>
      <xdr:rowOff>131779</xdr:rowOff>
    </xdr:to>
    <xdr:pic>
      <xdr:nvPicPr>
        <xdr:cNvPr id="3" name="図 2"/>
        <xdr:cNvPicPr>
          <a:picLocks noChangeAspect="1"/>
        </xdr:cNvPicPr>
      </xdr:nvPicPr>
      <xdr:blipFill>
        <a:blip xmlns:r="http://schemas.openxmlformats.org/officeDocument/2006/relationships" r:embed="rId2"/>
        <a:stretch>
          <a:fillRect/>
        </a:stretch>
      </xdr:blipFill>
      <xdr:spPr>
        <a:xfrm>
          <a:off x="247650" y="6067425"/>
          <a:ext cx="6858000" cy="2836879"/>
        </a:xfrm>
        <a:prstGeom prst="rect">
          <a:avLst/>
        </a:prstGeom>
      </xdr:spPr>
    </xdr:pic>
    <xdr:clientData/>
  </xdr:twoCellAnchor>
  <xdr:twoCellAnchor>
    <xdr:from>
      <xdr:col>3</xdr:col>
      <xdr:colOff>219075</xdr:colOff>
      <xdr:row>34</xdr:row>
      <xdr:rowOff>133350</xdr:rowOff>
    </xdr:from>
    <xdr:to>
      <xdr:col>4</xdr:col>
      <xdr:colOff>323850</xdr:colOff>
      <xdr:row>37</xdr:row>
      <xdr:rowOff>66675</xdr:rowOff>
    </xdr:to>
    <xdr:sp macro="" textlink="">
      <xdr:nvSpPr>
        <xdr:cNvPr id="8" name="正方形/長方形 7"/>
        <xdr:cNvSpPr/>
      </xdr:nvSpPr>
      <xdr:spPr>
        <a:xfrm>
          <a:off x="1457325" y="6162675"/>
          <a:ext cx="790575" cy="447675"/>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35</xdr:row>
      <xdr:rowOff>114300</xdr:rowOff>
    </xdr:from>
    <xdr:to>
      <xdr:col>10</xdr:col>
      <xdr:colOff>419100</xdr:colOff>
      <xdr:row>37</xdr:row>
      <xdr:rowOff>95250</xdr:rowOff>
    </xdr:to>
    <xdr:sp macro="" textlink="">
      <xdr:nvSpPr>
        <xdr:cNvPr id="20" name="正方形/長方形 19"/>
        <xdr:cNvSpPr/>
      </xdr:nvSpPr>
      <xdr:spPr>
        <a:xfrm>
          <a:off x="5543550" y="6315075"/>
          <a:ext cx="914400" cy="323850"/>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647700</xdr:colOff>
      <xdr:row>37</xdr:row>
      <xdr:rowOff>95250</xdr:rowOff>
    </xdr:from>
    <xdr:to>
      <xdr:col>9</xdr:col>
      <xdr:colOff>647700</xdr:colOff>
      <xdr:row>39</xdr:row>
      <xdr:rowOff>66675</xdr:rowOff>
    </xdr:to>
    <xdr:cxnSp macro="">
      <xdr:nvCxnSpPr>
        <xdr:cNvPr id="28" name="直線コネクタ 27"/>
        <xdr:cNvCxnSpPr>
          <a:stCxn id="20" idx="2"/>
        </xdr:cNvCxnSpPr>
      </xdr:nvCxnSpPr>
      <xdr:spPr>
        <a:xfrm>
          <a:off x="6000750" y="6638925"/>
          <a:ext cx="0" cy="3143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9525</xdr:colOff>
      <xdr:row>5</xdr:row>
      <xdr:rowOff>99372</xdr:rowOff>
    </xdr:from>
    <xdr:to>
      <xdr:col>11</xdr:col>
      <xdr:colOff>638965</xdr:colOff>
      <xdr:row>25</xdr:row>
      <xdr:rowOff>76200</xdr:rowOff>
    </xdr:to>
    <xdr:pic>
      <xdr:nvPicPr>
        <xdr:cNvPr id="30" name="図 29"/>
        <xdr:cNvPicPr>
          <a:picLocks noChangeAspect="1"/>
        </xdr:cNvPicPr>
      </xdr:nvPicPr>
      <xdr:blipFill>
        <a:blip xmlns:r="http://schemas.openxmlformats.org/officeDocument/2006/relationships" r:embed="rId3"/>
        <a:stretch>
          <a:fillRect/>
        </a:stretch>
      </xdr:blipFill>
      <xdr:spPr>
        <a:xfrm>
          <a:off x="76200" y="966147"/>
          <a:ext cx="7287415" cy="3405828"/>
        </a:xfrm>
        <a:prstGeom prst="rect">
          <a:avLst/>
        </a:prstGeom>
        <a:ln>
          <a:solidFill>
            <a:schemeClr val="tx1"/>
          </a:solidFill>
        </a:ln>
      </xdr:spPr>
    </xdr:pic>
    <xdr:clientData/>
  </xdr:twoCellAnchor>
  <xdr:twoCellAnchor>
    <xdr:from>
      <xdr:col>6</xdr:col>
      <xdr:colOff>238125</xdr:colOff>
      <xdr:row>6</xdr:row>
      <xdr:rowOff>142875</xdr:rowOff>
    </xdr:from>
    <xdr:to>
      <xdr:col>11</xdr:col>
      <xdr:colOff>161925</xdr:colOff>
      <xdr:row>14</xdr:row>
      <xdr:rowOff>114300</xdr:rowOff>
    </xdr:to>
    <xdr:sp macro="" textlink="">
      <xdr:nvSpPr>
        <xdr:cNvPr id="6" name="フローチャート: 端子 5"/>
        <xdr:cNvSpPr/>
      </xdr:nvSpPr>
      <xdr:spPr>
        <a:xfrm>
          <a:off x="3667125" y="1114425"/>
          <a:ext cx="3352800" cy="13430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latin typeface="HGP創英角ｺﾞｼｯｸUB" panose="020B0900000000000000" pitchFamily="50" charset="-128"/>
              <a:ea typeface="HGP創英角ｺﾞｼｯｸUB" panose="020B0900000000000000" pitchFamily="50" charset="-128"/>
            </a:rPr>
            <a:t>源泉徴収票の内容を入力する際は以下</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各</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赤枠の内容を入力してください</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8</xdr:col>
      <xdr:colOff>361950</xdr:colOff>
      <xdr:row>15</xdr:row>
      <xdr:rowOff>9526</xdr:rowOff>
    </xdr:from>
    <xdr:to>
      <xdr:col>9</xdr:col>
      <xdr:colOff>57150</xdr:colOff>
      <xdr:row>17</xdr:row>
      <xdr:rowOff>57152</xdr:rowOff>
    </xdr:to>
    <xdr:sp macro="" textlink="">
      <xdr:nvSpPr>
        <xdr:cNvPr id="7" name="下矢印 6"/>
        <xdr:cNvSpPr/>
      </xdr:nvSpPr>
      <xdr:spPr>
        <a:xfrm>
          <a:off x="5162550" y="2524126"/>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180975</xdr:colOff>
      <xdr:row>17</xdr:row>
      <xdr:rowOff>161925</xdr:rowOff>
    </xdr:from>
    <xdr:to>
      <xdr:col>11</xdr:col>
      <xdr:colOff>466724</xdr:colOff>
      <xdr:row>19</xdr:row>
      <xdr:rowOff>118422</xdr:rowOff>
    </xdr:to>
    <xdr:grpSp>
      <xdr:nvGrpSpPr>
        <xdr:cNvPr id="4" name="グループ化 3"/>
        <xdr:cNvGrpSpPr/>
      </xdr:nvGrpSpPr>
      <xdr:grpSpPr>
        <a:xfrm>
          <a:off x="733425" y="3086100"/>
          <a:ext cx="6457949" cy="299397"/>
          <a:chOff x="657225" y="3086100"/>
          <a:chExt cx="6457949" cy="299397"/>
        </a:xfrm>
      </xdr:grpSpPr>
      <xdr:sp macro="" textlink="">
        <xdr:nvSpPr>
          <xdr:cNvPr id="31" name="正方形/長方形 30"/>
          <xdr:cNvSpPr/>
        </xdr:nvSpPr>
        <xdr:spPr>
          <a:xfrm>
            <a:off x="657225" y="3086100"/>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xdr:cNvSpPr/>
        </xdr:nvSpPr>
        <xdr:spPr>
          <a:xfrm>
            <a:off x="5772149" y="3090222"/>
            <a:ext cx="1343025"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448627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xdr:cNvSpPr/>
        </xdr:nvSpPr>
        <xdr:spPr>
          <a:xfrm>
            <a:off x="320992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xdr:cNvSpPr/>
        </xdr:nvSpPr>
        <xdr:spPr>
          <a:xfrm>
            <a:off x="1933575" y="3090222"/>
            <a:ext cx="1276350"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0</xdr:colOff>
      <xdr:row>3</xdr:row>
      <xdr:rowOff>200025</xdr:rowOff>
    </xdr:from>
    <xdr:to>
      <xdr:col>16</xdr:col>
      <xdr:colOff>19050</xdr:colOff>
      <xdr:row>6</xdr:row>
      <xdr:rowOff>28575</xdr:rowOff>
    </xdr:to>
    <xdr:sp macro="" textlink="">
      <xdr:nvSpPr>
        <xdr:cNvPr id="10" name="フローチャート: 処理 9">
          <a:hlinkClick xmlns:r="http://schemas.openxmlformats.org/officeDocument/2006/relationships" r:id="rId4"/>
        </xdr:cNvPr>
        <xdr:cNvSpPr/>
      </xdr:nvSpPr>
      <xdr:spPr>
        <a:xfrm>
          <a:off x="8096250" y="6762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0</xdr:col>
      <xdr:colOff>0</xdr:colOff>
      <xdr:row>30</xdr:row>
      <xdr:rowOff>28574</xdr:rowOff>
    </xdr:from>
    <xdr:to>
      <xdr:col>6</xdr:col>
      <xdr:colOff>504826</xdr:colOff>
      <xdr:row>33</xdr:row>
      <xdr:rowOff>9524</xdr:rowOff>
    </xdr:to>
    <xdr:sp macro="" textlink="">
      <xdr:nvSpPr>
        <xdr:cNvPr id="18" name="フローチャート: 端子 17"/>
        <xdr:cNvSpPr/>
      </xdr:nvSpPr>
      <xdr:spPr>
        <a:xfrm>
          <a:off x="0" y="6115049"/>
          <a:ext cx="3800476" cy="5429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以下の欄に「新制度」または「旧制度」と記載があります。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3</xdr:col>
      <xdr:colOff>457200</xdr:colOff>
      <xdr:row>33</xdr:row>
      <xdr:rowOff>57150</xdr:rowOff>
    </xdr:from>
    <xdr:to>
      <xdr:col>4</xdr:col>
      <xdr:colOff>9525</xdr:colOff>
      <xdr:row>34</xdr:row>
      <xdr:rowOff>66676</xdr:rowOff>
    </xdr:to>
    <xdr:sp macro="" textlink="">
      <xdr:nvSpPr>
        <xdr:cNvPr id="19" name="下矢印 18"/>
        <xdr:cNvSpPr/>
      </xdr:nvSpPr>
      <xdr:spPr>
        <a:xfrm>
          <a:off x="1695450" y="6705600"/>
          <a:ext cx="238125" cy="180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428625</xdr:colOff>
      <xdr:row>30</xdr:row>
      <xdr:rowOff>57149</xdr:rowOff>
    </xdr:from>
    <xdr:to>
      <xdr:col>11</xdr:col>
      <xdr:colOff>485775</xdr:colOff>
      <xdr:row>33</xdr:row>
      <xdr:rowOff>152399</xdr:rowOff>
    </xdr:to>
    <xdr:sp macro="" textlink="">
      <xdr:nvSpPr>
        <xdr:cNvPr id="22" name="フローチャート: 端子 21"/>
        <xdr:cNvSpPr/>
      </xdr:nvSpPr>
      <xdr:spPr>
        <a:xfrm>
          <a:off x="4410075" y="6143624"/>
          <a:ext cx="2800350" cy="6572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「一般生命」、「介護医療」、「個人年金」のいづれか記載されます。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381000</xdr:colOff>
      <xdr:row>34</xdr:row>
      <xdr:rowOff>19049</xdr:rowOff>
    </xdr:from>
    <xdr:to>
      <xdr:col>9</xdr:col>
      <xdr:colOff>666750</xdr:colOff>
      <xdr:row>35</xdr:row>
      <xdr:rowOff>66674</xdr:rowOff>
    </xdr:to>
    <xdr:sp macro="" textlink="">
      <xdr:nvSpPr>
        <xdr:cNvPr id="23" name="下矢印 22"/>
        <xdr:cNvSpPr/>
      </xdr:nvSpPr>
      <xdr:spPr>
        <a:xfrm>
          <a:off x="5734050" y="6838949"/>
          <a:ext cx="285750"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314325</xdr:colOff>
      <xdr:row>36</xdr:row>
      <xdr:rowOff>9526</xdr:rowOff>
    </xdr:from>
    <xdr:to>
      <xdr:col>16</xdr:col>
      <xdr:colOff>361950</xdr:colOff>
      <xdr:row>46</xdr:row>
      <xdr:rowOff>47625</xdr:rowOff>
    </xdr:to>
    <xdr:sp macro="" textlink="">
      <xdr:nvSpPr>
        <xdr:cNvPr id="46" name="角丸四角形 45"/>
        <xdr:cNvSpPr/>
      </xdr:nvSpPr>
      <xdr:spPr>
        <a:xfrm>
          <a:off x="7724775" y="6381751"/>
          <a:ext cx="2790825" cy="1752599"/>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latin typeface="HGS創英角ｺﾞｼｯｸUB" panose="020B0900000000000000" pitchFamily="50" charset="-128"/>
              <a:ea typeface="HGS創英角ｺﾞｼｯｸUB" panose="020B0900000000000000" pitchFamily="50" charset="-128"/>
            </a:rPr>
            <a:t>2</a:t>
          </a:r>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か所の組み合わせで生命保険控除の種類を判断できます。</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（例）</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・「新制度」と「一般生命」の場合は、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「新生命保険料控除」</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・「旧制度」と「個人年金」の場合は、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「旧個人年金保険料」</a:t>
          </a:r>
        </a:p>
      </xdr:txBody>
    </xdr:sp>
    <xdr:clientData/>
  </xdr:twoCellAnchor>
  <xdr:twoCellAnchor>
    <xdr:from>
      <xdr:col>6</xdr:col>
      <xdr:colOff>381001</xdr:colOff>
      <xdr:row>39</xdr:row>
      <xdr:rowOff>66675</xdr:rowOff>
    </xdr:from>
    <xdr:to>
      <xdr:col>12</xdr:col>
      <xdr:colOff>290513</xdr:colOff>
      <xdr:row>41</xdr:row>
      <xdr:rowOff>57150</xdr:rowOff>
    </xdr:to>
    <xdr:cxnSp macro="">
      <xdr:nvCxnSpPr>
        <xdr:cNvPr id="60" name="カギ線コネクタ 59"/>
        <xdr:cNvCxnSpPr/>
      </xdr:nvCxnSpPr>
      <xdr:spPr>
        <a:xfrm rot="16200000" flipH="1">
          <a:off x="5522119" y="5107782"/>
          <a:ext cx="333375" cy="4024312"/>
        </a:xfrm>
        <a:prstGeom prst="bentConnector2">
          <a:avLst/>
        </a:prstGeom>
        <a:ln w="38100">
          <a:solidFill>
            <a:srgbClr val="FF33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161925</xdr:colOff>
      <xdr:row>43</xdr:row>
      <xdr:rowOff>152400</xdr:rowOff>
    </xdr:from>
    <xdr:to>
      <xdr:col>11</xdr:col>
      <xdr:colOff>276225</xdr:colOff>
      <xdr:row>50</xdr:row>
      <xdr:rowOff>0</xdr:rowOff>
    </xdr:to>
    <xdr:sp macro="" textlink="">
      <xdr:nvSpPr>
        <xdr:cNvPr id="64" name="正方形/長方形 63"/>
        <xdr:cNvSpPr/>
      </xdr:nvSpPr>
      <xdr:spPr>
        <a:xfrm>
          <a:off x="5514975" y="7724775"/>
          <a:ext cx="1485900" cy="1047750"/>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152400</xdr:colOff>
      <xdr:row>52</xdr:row>
      <xdr:rowOff>38101</xdr:rowOff>
    </xdr:from>
    <xdr:to>
      <xdr:col>12</xdr:col>
      <xdr:colOff>209550</xdr:colOff>
      <xdr:row>54</xdr:row>
      <xdr:rowOff>152401</xdr:rowOff>
    </xdr:to>
    <xdr:sp macro="" textlink="">
      <xdr:nvSpPr>
        <xdr:cNvPr id="65" name="フローチャート: 端子 64"/>
        <xdr:cNvSpPr/>
      </xdr:nvSpPr>
      <xdr:spPr>
        <a:xfrm>
          <a:off x="4819650" y="9153526"/>
          <a:ext cx="2800350" cy="4572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上記の赤枠の合計額を入力してください。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10</xdr:col>
      <xdr:colOff>47625</xdr:colOff>
      <xdr:row>50</xdr:row>
      <xdr:rowOff>28576</xdr:rowOff>
    </xdr:from>
    <xdr:to>
      <xdr:col>10</xdr:col>
      <xdr:colOff>333375</xdr:colOff>
      <xdr:row>51</xdr:row>
      <xdr:rowOff>123825</xdr:rowOff>
    </xdr:to>
    <xdr:sp macro="" textlink="">
      <xdr:nvSpPr>
        <xdr:cNvPr id="66" name="下矢印 65"/>
        <xdr:cNvSpPr/>
      </xdr:nvSpPr>
      <xdr:spPr>
        <a:xfrm rot="10800000">
          <a:off x="6086475" y="8801101"/>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390525</xdr:colOff>
      <xdr:row>61</xdr:row>
      <xdr:rowOff>171449</xdr:rowOff>
    </xdr:from>
    <xdr:to>
      <xdr:col>6</xdr:col>
      <xdr:colOff>666751</xdr:colOff>
      <xdr:row>63</xdr:row>
      <xdr:rowOff>114300</xdr:rowOff>
    </xdr:to>
    <xdr:sp macro="" textlink="">
      <xdr:nvSpPr>
        <xdr:cNvPr id="67" name="正方形/長方形 66"/>
        <xdr:cNvSpPr/>
      </xdr:nvSpPr>
      <xdr:spPr>
        <a:xfrm>
          <a:off x="3686175" y="10467974"/>
          <a:ext cx="276226" cy="285751"/>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647700</xdr:colOff>
      <xdr:row>56</xdr:row>
      <xdr:rowOff>133349</xdr:rowOff>
    </xdr:from>
    <xdr:to>
      <xdr:col>9</xdr:col>
      <xdr:colOff>495300</xdr:colOff>
      <xdr:row>59</xdr:row>
      <xdr:rowOff>85724</xdr:rowOff>
    </xdr:to>
    <xdr:sp macro="" textlink="">
      <xdr:nvSpPr>
        <xdr:cNvPr id="68" name="フローチャート: 端子 67"/>
        <xdr:cNvSpPr/>
      </xdr:nvSpPr>
      <xdr:spPr>
        <a:xfrm>
          <a:off x="1885950" y="9591674"/>
          <a:ext cx="3962400" cy="4476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「新」の場合は新制度、「旧」の場合は旧制度となります。</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409575</xdr:colOff>
      <xdr:row>59</xdr:row>
      <xdr:rowOff>142875</xdr:rowOff>
    </xdr:from>
    <xdr:to>
      <xdr:col>7</xdr:col>
      <xdr:colOff>9525</xdr:colOff>
      <xdr:row>61</xdr:row>
      <xdr:rowOff>66674</xdr:rowOff>
    </xdr:to>
    <xdr:sp macro="" textlink="">
      <xdr:nvSpPr>
        <xdr:cNvPr id="69" name="下矢印 68"/>
        <xdr:cNvSpPr/>
      </xdr:nvSpPr>
      <xdr:spPr>
        <a:xfrm>
          <a:off x="3705225" y="10096500"/>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97</xdr:row>
      <xdr:rowOff>28575</xdr:rowOff>
    </xdr:from>
    <xdr:to>
      <xdr:col>11</xdr:col>
      <xdr:colOff>209550</xdr:colOff>
      <xdr:row>100</xdr:row>
      <xdr:rowOff>142875</xdr:rowOff>
    </xdr:to>
    <xdr:sp macro="" textlink="">
      <xdr:nvSpPr>
        <xdr:cNvPr id="72" name="フローチャート: 端子 71"/>
        <xdr:cNvSpPr/>
      </xdr:nvSpPr>
      <xdr:spPr>
        <a:xfrm>
          <a:off x="4086225" y="16887825"/>
          <a:ext cx="2847975" cy="62865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上記の赤枠の各金額を入力してください。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219075</xdr:colOff>
      <xdr:row>94</xdr:row>
      <xdr:rowOff>19051</xdr:rowOff>
    </xdr:from>
    <xdr:to>
      <xdr:col>9</xdr:col>
      <xdr:colOff>559777</xdr:colOff>
      <xdr:row>96</xdr:row>
      <xdr:rowOff>50664</xdr:rowOff>
    </xdr:to>
    <xdr:sp macro="" textlink="">
      <xdr:nvSpPr>
        <xdr:cNvPr id="73" name="下矢印 72"/>
        <xdr:cNvSpPr/>
      </xdr:nvSpPr>
      <xdr:spPr>
        <a:xfrm rot="10800000">
          <a:off x="5572125" y="16363951"/>
          <a:ext cx="340702" cy="3745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666751</xdr:colOff>
      <xdr:row>62</xdr:row>
      <xdr:rowOff>142875</xdr:rowOff>
    </xdr:from>
    <xdr:to>
      <xdr:col>11</xdr:col>
      <xdr:colOff>85725</xdr:colOff>
      <xdr:row>90</xdr:row>
      <xdr:rowOff>47625</xdr:rowOff>
    </xdr:to>
    <xdr:cxnSp macro="">
      <xdr:nvCxnSpPr>
        <xdr:cNvPr id="9" name="カギ線コネクタ 8"/>
        <xdr:cNvCxnSpPr>
          <a:stCxn id="67" idx="3"/>
        </xdr:cNvCxnSpPr>
      </xdr:nvCxnSpPr>
      <xdr:spPr>
        <a:xfrm>
          <a:off x="3962401" y="10953750"/>
          <a:ext cx="2847974" cy="4752975"/>
        </a:xfrm>
        <a:prstGeom prst="bentConnector2">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87</xdr:row>
      <xdr:rowOff>9525</xdr:rowOff>
    </xdr:from>
    <xdr:to>
      <xdr:col>10</xdr:col>
      <xdr:colOff>200025</xdr:colOff>
      <xdr:row>93</xdr:row>
      <xdr:rowOff>76200</xdr:rowOff>
    </xdr:to>
    <xdr:sp macro="" textlink="">
      <xdr:nvSpPr>
        <xdr:cNvPr id="12" name="正方形/長方形 11"/>
        <xdr:cNvSpPr/>
      </xdr:nvSpPr>
      <xdr:spPr>
        <a:xfrm>
          <a:off x="4314825" y="15154275"/>
          <a:ext cx="1924050" cy="1095375"/>
        </a:xfrm>
        <a:prstGeom prst="rect">
          <a:avLst/>
        </a:prstGeom>
        <a:noFill/>
        <a:ln w="38100">
          <a:solidFill>
            <a:srgbClr val="FF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90</xdr:row>
      <xdr:rowOff>42863</xdr:rowOff>
    </xdr:from>
    <xdr:to>
      <xdr:col>11</xdr:col>
      <xdr:colOff>85725</xdr:colOff>
      <xdr:row>90</xdr:row>
      <xdr:rowOff>47625</xdr:rowOff>
    </xdr:to>
    <xdr:cxnSp macro="">
      <xdr:nvCxnSpPr>
        <xdr:cNvPr id="27" name="直線コネクタ 26"/>
        <xdr:cNvCxnSpPr>
          <a:endCxn id="12" idx="3"/>
        </xdr:cNvCxnSpPr>
      </xdr:nvCxnSpPr>
      <xdr:spPr>
        <a:xfrm flipH="1" flipV="1">
          <a:off x="6238875" y="15701963"/>
          <a:ext cx="571500" cy="4762"/>
        </a:xfrm>
        <a:prstGeom prst="line">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76</xdr:row>
      <xdr:rowOff>57150</xdr:rowOff>
    </xdr:from>
    <xdr:to>
      <xdr:col>11</xdr:col>
      <xdr:colOff>381000</xdr:colOff>
      <xdr:row>76</xdr:row>
      <xdr:rowOff>57150</xdr:rowOff>
    </xdr:to>
    <xdr:cxnSp macro="">
      <xdr:nvCxnSpPr>
        <xdr:cNvPr id="42" name="直線コネクタ 41"/>
        <xdr:cNvCxnSpPr/>
      </xdr:nvCxnSpPr>
      <xdr:spPr>
        <a:xfrm>
          <a:off x="6810375" y="13315950"/>
          <a:ext cx="295275" cy="0"/>
        </a:xfrm>
        <a:prstGeom prst="line">
          <a:avLst/>
        </a:prstGeom>
        <a:ln w="38100">
          <a:solidFill>
            <a:srgbClr val="FF3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381000</xdr:colOff>
      <xdr:row>71</xdr:row>
      <xdr:rowOff>85725</xdr:rowOff>
    </xdr:from>
    <xdr:to>
      <xdr:col>15</xdr:col>
      <xdr:colOff>542925</xdr:colOff>
      <xdr:row>81</xdr:row>
      <xdr:rowOff>76199</xdr:rowOff>
    </xdr:to>
    <xdr:sp macro="" textlink="">
      <xdr:nvSpPr>
        <xdr:cNvPr id="56" name="角丸四角形 55"/>
        <xdr:cNvSpPr/>
      </xdr:nvSpPr>
      <xdr:spPr>
        <a:xfrm>
          <a:off x="7105650" y="12439650"/>
          <a:ext cx="2905125" cy="1752599"/>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latin typeface="HGS創英角ｺﾞｼｯｸUB" panose="020B0900000000000000" pitchFamily="50" charset="-128"/>
              <a:ea typeface="HGS創英角ｺﾞｼｯｸUB" panose="020B0900000000000000" pitchFamily="50" charset="-128"/>
            </a:rPr>
            <a:t>2</a:t>
          </a:r>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か所の組み合わせで生命保険控除の種類を判断できます。</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（例）</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・「新」と「一般申告額」の場合は、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「新生命保険料控除」</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・「旧」と「個人年金申告額」の場合は、</a:t>
          </a:r>
          <a:endParaRPr kumimoji="1" lang="en-US" altLang="ja-JP" sz="1100">
            <a:solidFill>
              <a:schemeClr val="tx1"/>
            </a:solidFill>
            <a:latin typeface="HGS創英角ｺﾞｼｯｸUB" panose="020B0900000000000000" pitchFamily="50" charset="-128"/>
            <a:ea typeface="HGS創英角ｺﾞｼｯｸUB" panose="020B0900000000000000" pitchFamily="50" charset="-128"/>
          </a:endParaRPr>
        </a:p>
        <a:p>
          <a:pPr algn="l"/>
          <a:r>
            <a:rPr kumimoji="1" lang="ja-JP" altLang="en-US" sz="1100">
              <a:solidFill>
                <a:schemeClr val="tx1"/>
              </a:solidFill>
              <a:latin typeface="HGS創英角ｺﾞｼｯｸUB" panose="020B0900000000000000" pitchFamily="50" charset="-128"/>
              <a:ea typeface="HGS創英角ｺﾞｼｯｸUB" panose="020B0900000000000000" pitchFamily="50" charset="-128"/>
            </a:rPr>
            <a:t>　「旧個人年金保険料」</a:t>
          </a:r>
        </a:p>
      </xdr:txBody>
    </xdr:sp>
    <xdr:clientData/>
  </xdr:twoCellAnchor>
  <xdr:twoCellAnchor>
    <xdr:from>
      <xdr:col>3</xdr:col>
      <xdr:colOff>552450</xdr:colOff>
      <xdr:row>39</xdr:row>
      <xdr:rowOff>47625</xdr:rowOff>
    </xdr:from>
    <xdr:to>
      <xdr:col>9</xdr:col>
      <xdr:colOff>657225</xdr:colOff>
      <xdr:row>39</xdr:row>
      <xdr:rowOff>66675</xdr:rowOff>
    </xdr:to>
    <xdr:cxnSp macro="">
      <xdr:nvCxnSpPr>
        <xdr:cNvPr id="16" name="直線コネクタ 15"/>
        <xdr:cNvCxnSpPr/>
      </xdr:nvCxnSpPr>
      <xdr:spPr>
        <a:xfrm flipH="1" flipV="1">
          <a:off x="1790700" y="6934200"/>
          <a:ext cx="4219575" cy="1905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37</xdr:row>
      <xdr:rowOff>66675</xdr:rowOff>
    </xdr:from>
    <xdr:to>
      <xdr:col>3</xdr:col>
      <xdr:colOff>571500</xdr:colOff>
      <xdr:row>39</xdr:row>
      <xdr:rowOff>38100</xdr:rowOff>
    </xdr:to>
    <xdr:cxnSp macro="">
      <xdr:nvCxnSpPr>
        <xdr:cNvPr id="45" name="直線コネクタ 44"/>
        <xdr:cNvCxnSpPr/>
      </xdr:nvCxnSpPr>
      <xdr:spPr>
        <a:xfrm>
          <a:off x="1809750" y="6610350"/>
          <a:ext cx="0" cy="3143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638175</xdr:colOff>
      <xdr:row>99</xdr:row>
      <xdr:rowOff>47625</xdr:rowOff>
    </xdr:from>
    <xdr:to>
      <xdr:col>15</xdr:col>
      <xdr:colOff>657225</xdr:colOff>
      <xdr:row>101</xdr:row>
      <xdr:rowOff>95250</xdr:rowOff>
    </xdr:to>
    <xdr:sp macro="" textlink="">
      <xdr:nvSpPr>
        <xdr:cNvPr id="39" name="フローチャート: 処理 38">
          <a:hlinkClick xmlns:r="http://schemas.openxmlformats.org/officeDocument/2006/relationships" r:id="rId4"/>
        </xdr:cNvPr>
        <xdr:cNvSpPr/>
      </xdr:nvSpPr>
      <xdr:spPr>
        <a:xfrm>
          <a:off x="8048625" y="172497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323850</xdr:colOff>
      <xdr:row>52</xdr:row>
      <xdr:rowOff>19050</xdr:rowOff>
    </xdr:from>
    <xdr:to>
      <xdr:col>16</xdr:col>
      <xdr:colOff>342900</xdr:colOff>
      <xdr:row>54</xdr:row>
      <xdr:rowOff>66675</xdr:rowOff>
    </xdr:to>
    <xdr:sp macro="" textlink="">
      <xdr:nvSpPr>
        <xdr:cNvPr id="40" name="フローチャート: 処理 39">
          <a:hlinkClick xmlns:r="http://schemas.openxmlformats.org/officeDocument/2006/relationships" r:id="rId4"/>
        </xdr:cNvPr>
        <xdr:cNvSpPr/>
      </xdr:nvSpPr>
      <xdr:spPr>
        <a:xfrm>
          <a:off x="8420100" y="9134475"/>
          <a:ext cx="2076450"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「生命保険料控除」へ戻る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2</xdr:row>
      <xdr:rowOff>1152525</xdr:rowOff>
    </xdr:from>
    <xdr:to>
      <xdr:col>10</xdr:col>
      <xdr:colOff>590549</xdr:colOff>
      <xdr:row>4</xdr:row>
      <xdr:rowOff>33337</xdr:rowOff>
    </xdr:to>
    <xdr:sp macro="" textlink="">
      <xdr:nvSpPr>
        <xdr:cNvPr id="12" name="フローチャート: 処理 11">
          <a:hlinkClick xmlns:r="http://schemas.openxmlformats.org/officeDocument/2006/relationships" r:id="rId1"/>
        </xdr:cNvPr>
        <xdr:cNvSpPr/>
      </xdr:nvSpPr>
      <xdr:spPr>
        <a:xfrm>
          <a:off x="6105525" y="1457325"/>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0</xdr:colOff>
      <xdr:row>2</xdr:row>
      <xdr:rowOff>9525</xdr:rowOff>
    </xdr:from>
    <xdr:to>
      <xdr:col>11</xdr:col>
      <xdr:colOff>523875</xdr:colOff>
      <xdr:row>2</xdr:row>
      <xdr:rowOff>438150</xdr:rowOff>
    </xdr:to>
    <xdr:sp macro="" textlink="">
      <xdr:nvSpPr>
        <xdr:cNvPr id="14" name="フローチャート: 処理 13">
          <a:hlinkClick xmlns:r="http://schemas.openxmlformats.org/officeDocument/2006/relationships" r:id="rId2"/>
        </xdr:cNvPr>
        <xdr:cNvSpPr/>
      </xdr:nvSpPr>
      <xdr:spPr>
        <a:xfrm>
          <a:off x="6067425" y="3143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285750</xdr:colOff>
      <xdr:row>19</xdr:row>
      <xdr:rowOff>85725</xdr:rowOff>
    </xdr:from>
    <xdr:to>
      <xdr:col>13</xdr:col>
      <xdr:colOff>638175</xdr:colOff>
      <xdr:row>21</xdr:row>
      <xdr:rowOff>47625</xdr:rowOff>
    </xdr:to>
    <xdr:sp macro="" textlink="">
      <xdr:nvSpPr>
        <xdr:cNvPr id="2" name="角丸四角形 1">
          <a:hlinkClick xmlns:r="http://schemas.openxmlformats.org/officeDocument/2006/relationships" r:id="rId1"/>
        </xdr:cNvPr>
        <xdr:cNvSpPr/>
      </xdr:nvSpPr>
      <xdr:spPr>
        <a:xfrm>
          <a:off x="3562350" y="3810000"/>
          <a:ext cx="1162050" cy="304800"/>
        </a:xfrm>
        <a:prstGeom prst="round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200" b="1">
              <a:solidFill>
                <a:sysClr val="windowText" lastClr="000000"/>
              </a:solidFill>
            </a:rPr>
            <a:t>入力シートへ</a:t>
          </a:r>
          <a:endParaRPr kumimoji="1" lang="en-US" altLang="ja-JP" sz="1200" b="1">
            <a:solidFill>
              <a:sysClr val="windowText" lastClr="000000"/>
            </a:solidFill>
          </a:endParaRPr>
        </a:p>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228600</xdr:colOff>
      <xdr:row>5</xdr:row>
      <xdr:rowOff>9525</xdr:rowOff>
    </xdr:from>
    <xdr:to>
      <xdr:col>13</xdr:col>
      <xdr:colOff>315561</xdr:colOff>
      <xdr:row>22</xdr:row>
      <xdr:rowOff>47625</xdr:rowOff>
    </xdr:to>
    <xdr:pic>
      <xdr:nvPicPr>
        <xdr:cNvPr id="10" name="図 9"/>
        <xdr:cNvPicPr>
          <a:picLocks noChangeAspect="1"/>
        </xdr:cNvPicPr>
      </xdr:nvPicPr>
      <xdr:blipFill>
        <a:blip xmlns:r="http://schemas.openxmlformats.org/officeDocument/2006/relationships" r:embed="rId1"/>
        <a:stretch>
          <a:fillRect/>
        </a:stretch>
      </xdr:blipFill>
      <xdr:spPr>
        <a:xfrm>
          <a:off x="295275" y="876300"/>
          <a:ext cx="8297511" cy="2952750"/>
        </a:xfrm>
        <a:prstGeom prst="rect">
          <a:avLst/>
        </a:prstGeom>
        <a:ln>
          <a:solidFill>
            <a:schemeClr val="tx1"/>
          </a:solidFill>
        </a:ln>
      </xdr:spPr>
    </xdr:pic>
    <xdr:clientData/>
  </xdr:twoCellAnchor>
  <xdr:twoCellAnchor>
    <xdr:from>
      <xdr:col>7</xdr:col>
      <xdr:colOff>266700</xdr:colOff>
      <xdr:row>9</xdr:row>
      <xdr:rowOff>66674</xdr:rowOff>
    </xdr:from>
    <xdr:to>
      <xdr:col>12</xdr:col>
      <xdr:colOff>476250</xdr:colOff>
      <xdr:row>17</xdr:row>
      <xdr:rowOff>123825</xdr:rowOff>
    </xdr:to>
    <xdr:sp macro="" textlink="">
      <xdr:nvSpPr>
        <xdr:cNvPr id="3" name="フローチャート: 端子 2"/>
        <xdr:cNvSpPr/>
      </xdr:nvSpPr>
      <xdr:spPr>
        <a:xfrm>
          <a:off x="4381500" y="1552574"/>
          <a:ext cx="3638550" cy="1428751"/>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地震保険料の控除額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」のみの記載であれば、その金額を入力してください。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地震保険料の控除額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」と「</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旧長期損害保険料の金額</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」両方ある場合は、入力画面にある逆算ツールから金額を割り出し、入力してください。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12</xdr:col>
      <xdr:colOff>171450</xdr:colOff>
      <xdr:row>17</xdr:row>
      <xdr:rowOff>95251</xdr:rowOff>
    </xdr:from>
    <xdr:to>
      <xdr:col>12</xdr:col>
      <xdr:colOff>428625</xdr:colOff>
      <xdr:row>18</xdr:row>
      <xdr:rowOff>142875</xdr:rowOff>
    </xdr:to>
    <xdr:sp macro="" textlink="">
      <xdr:nvSpPr>
        <xdr:cNvPr id="4" name="下矢印 3"/>
        <xdr:cNvSpPr/>
      </xdr:nvSpPr>
      <xdr:spPr>
        <a:xfrm>
          <a:off x="7715250" y="2952751"/>
          <a:ext cx="257175" cy="21907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238125</xdr:colOff>
      <xdr:row>4</xdr:row>
      <xdr:rowOff>161925</xdr:rowOff>
    </xdr:from>
    <xdr:to>
      <xdr:col>10</xdr:col>
      <xdr:colOff>219075</xdr:colOff>
      <xdr:row>8</xdr:row>
      <xdr:rowOff>9525</xdr:rowOff>
    </xdr:to>
    <xdr:sp macro="" textlink="">
      <xdr:nvSpPr>
        <xdr:cNvPr id="5" name="正方形/長方形 4"/>
        <xdr:cNvSpPr/>
      </xdr:nvSpPr>
      <xdr:spPr>
        <a:xfrm>
          <a:off x="4305300" y="857250"/>
          <a:ext cx="2038350" cy="533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714374</xdr:colOff>
      <xdr:row>19</xdr:row>
      <xdr:rowOff>32697</xdr:rowOff>
    </xdr:from>
    <xdr:to>
      <xdr:col>13</xdr:col>
      <xdr:colOff>123825</xdr:colOff>
      <xdr:row>20</xdr:row>
      <xdr:rowOff>156522</xdr:rowOff>
    </xdr:to>
    <xdr:sp macro="" textlink="">
      <xdr:nvSpPr>
        <xdr:cNvPr id="6" name="正方形/長方形 5"/>
        <xdr:cNvSpPr/>
      </xdr:nvSpPr>
      <xdr:spPr>
        <a:xfrm>
          <a:off x="6886574" y="3299772"/>
          <a:ext cx="1514476" cy="295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3</xdr:row>
      <xdr:rowOff>9525</xdr:rowOff>
    </xdr:from>
    <xdr:to>
      <xdr:col>16</xdr:col>
      <xdr:colOff>628650</xdr:colOff>
      <xdr:row>5</xdr:row>
      <xdr:rowOff>47625</xdr:rowOff>
    </xdr:to>
    <xdr:sp macro="" textlink="">
      <xdr:nvSpPr>
        <xdr:cNvPr id="7" name="フローチャート: 処理 6">
          <a:hlinkClick xmlns:r="http://schemas.openxmlformats.org/officeDocument/2006/relationships" r:id="rId2"/>
        </xdr:cNvPr>
        <xdr:cNvSpPr/>
      </xdr:nvSpPr>
      <xdr:spPr>
        <a:xfrm>
          <a:off x="8867775" y="485775"/>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266700</xdr:colOff>
      <xdr:row>8</xdr:row>
      <xdr:rowOff>47625</xdr:rowOff>
    </xdr:from>
    <xdr:to>
      <xdr:col>7</xdr:col>
      <xdr:colOff>523875</xdr:colOff>
      <xdr:row>9</xdr:row>
      <xdr:rowOff>95249</xdr:rowOff>
    </xdr:to>
    <xdr:sp macro="" textlink="">
      <xdr:nvSpPr>
        <xdr:cNvPr id="9" name="下矢印 8"/>
        <xdr:cNvSpPr/>
      </xdr:nvSpPr>
      <xdr:spPr>
        <a:xfrm rot="10800000">
          <a:off x="4381500" y="1362075"/>
          <a:ext cx="257175" cy="21907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152399</xdr:colOff>
      <xdr:row>49</xdr:row>
      <xdr:rowOff>47625</xdr:rowOff>
    </xdr:from>
    <xdr:to>
      <xdr:col>9</xdr:col>
      <xdr:colOff>66674</xdr:colOff>
      <xdr:row>87</xdr:row>
      <xdr:rowOff>8691</xdr:rowOff>
    </xdr:to>
    <xdr:pic>
      <xdr:nvPicPr>
        <xdr:cNvPr id="2" name="図 1"/>
        <xdr:cNvPicPr>
          <a:picLocks noChangeAspect="1"/>
        </xdr:cNvPicPr>
      </xdr:nvPicPr>
      <xdr:blipFill>
        <a:blip xmlns:r="http://schemas.openxmlformats.org/officeDocument/2006/relationships" r:embed="rId3"/>
        <a:stretch>
          <a:fillRect/>
        </a:stretch>
      </xdr:blipFill>
      <xdr:spPr>
        <a:xfrm>
          <a:off x="219074" y="4914900"/>
          <a:ext cx="5286375" cy="6523791"/>
        </a:xfrm>
        <a:prstGeom prst="rect">
          <a:avLst/>
        </a:prstGeom>
        <a:ln>
          <a:solidFill>
            <a:schemeClr val="tx1"/>
          </a:solidFill>
        </a:ln>
      </xdr:spPr>
    </xdr:pic>
    <xdr:clientData/>
  </xdr:twoCellAnchor>
  <xdr:twoCellAnchor>
    <xdr:from>
      <xdr:col>5</xdr:col>
      <xdr:colOff>419099</xdr:colOff>
      <xdr:row>71</xdr:row>
      <xdr:rowOff>0</xdr:rowOff>
    </xdr:from>
    <xdr:to>
      <xdr:col>8</xdr:col>
      <xdr:colOff>409574</xdr:colOff>
      <xdr:row>74</xdr:row>
      <xdr:rowOff>85725</xdr:rowOff>
    </xdr:to>
    <xdr:sp macro="" textlink="">
      <xdr:nvSpPr>
        <xdr:cNvPr id="12" name="正方形/長方形 11"/>
        <xdr:cNvSpPr/>
      </xdr:nvSpPr>
      <xdr:spPr>
        <a:xfrm>
          <a:off x="3114674" y="8686800"/>
          <a:ext cx="2047875"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495299</xdr:colOff>
      <xdr:row>76</xdr:row>
      <xdr:rowOff>85725</xdr:rowOff>
    </xdr:from>
    <xdr:to>
      <xdr:col>8</xdr:col>
      <xdr:colOff>400050</xdr:colOff>
      <xdr:row>80</xdr:row>
      <xdr:rowOff>0</xdr:rowOff>
    </xdr:to>
    <xdr:sp macro="" textlink="">
      <xdr:nvSpPr>
        <xdr:cNvPr id="13" name="正方形/長方形 12"/>
        <xdr:cNvSpPr/>
      </xdr:nvSpPr>
      <xdr:spPr>
        <a:xfrm>
          <a:off x="3190874" y="9629775"/>
          <a:ext cx="1962151"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257175</xdr:colOff>
      <xdr:row>83</xdr:row>
      <xdr:rowOff>114299</xdr:rowOff>
    </xdr:from>
    <xdr:to>
      <xdr:col>10</xdr:col>
      <xdr:colOff>257175</xdr:colOff>
      <xdr:row>92</xdr:row>
      <xdr:rowOff>19050</xdr:rowOff>
    </xdr:to>
    <xdr:sp macro="" textlink="">
      <xdr:nvSpPr>
        <xdr:cNvPr id="14" name="フローチャート: 端子 13"/>
        <xdr:cNvSpPr/>
      </xdr:nvSpPr>
      <xdr:spPr>
        <a:xfrm>
          <a:off x="2381250" y="10972799"/>
          <a:ext cx="4000500" cy="14954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上記の赤枠の各金額を入力してください。上記のように同じ控除証明書に「</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地震保険料</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」と「</a:t>
          </a:r>
          <a:r>
            <a:rPr kumimoji="1" lang="ja-JP" altLang="en-US" sz="1100" b="1">
              <a:solidFill>
                <a:srgbClr val="FF0000"/>
              </a:solidFill>
              <a:effectLst/>
              <a:latin typeface="HGP創英角ｺﾞｼｯｸUB" panose="020B0900000000000000" pitchFamily="50" charset="-128"/>
              <a:ea typeface="HGP創英角ｺﾞｼｯｸUB" panose="020B0900000000000000" pitchFamily="50" charset="-128"/>
              <a:cs typeface="+mn-cs"/>
            </a:rPr>
            <a:t>旧長期損害保険料</a:t>
          </a:r>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」が記載されている場合は、「～地震保険料控除～」の②に入力してください。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647698</xdr:colOff>
      <xdr:row>80</xdr:row>
      <xdr:rowOff>57148</xdr:rowOff>
    </xdr:from>
    <xdr:to>
      <xdr:col>7</xdr:col>
      <xdr:colOff>325403</xdr:colOff>
      <xdr:row>82</xdr:row>
      <xdr:rowOff>152399</xdr:rowOff>
    </xdr:to>
    <xdr:sp macro="" textlink="">
      <xdr:nvSpPr>
        <xdr:cNvPr id="15" name="下矢印 14"/>
        <xdr:cNvSpPr/>
      </xdr:nvSpPr>
      <xdr:spPr>
        <a:xfrm rot="10800000">
          <a:off x="4029073" y="10401298"/>
          <a:ext cx="363505" cy="43815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142875</xdr:colOff>
      <xdr:row>98</xdr:row>
      <xdr:rowOff>142875</xdr:rowOff>
    </xdr:from>
    <xdr:to>
      <xdr:col>12</xdr:col>
      <xdr:colOff>427011</xdr:colOff>
      <xdr:row>114</xdr:row>
      <xdr:rowOff>38100</xdr:rowOff>
    </xdr:to>
    <xdr:pic>
      <xdr:nvPicPr>
        <xdr:cNvPr id="16" name="図 15"/>
        <xdr:cNvPicPr>
          <a:picLocks noChangeAspect="1"/>
        </xdr:cNvPicPr>
      </xdr:nvPicPr>
      <xdr:blipFill>
        <a:blip xmlns:r="http://schemas.openxmlformats.org/officeDocument/2006/relationships" r:embed="rId4"/>
        <a:stretch>
          <a:fillRect/>
        </a:stretch>
      </xdr:blipFill>
      <xdr:spPr>
        <a:xfrm>
          <a:off x="209550" y="13716000"/>
          <a:ext cx="7808886" cy="2638425"/>
        </a:xfrm>
        <a:prstGeom prst="rect">
          <a:avLst/>
        </a:prstGeom>
        <a:ln>
          <a:solidFill>
            <a:schemeClr val="tx1"/>
          </a:solidFill>
        </a:ln>
      </xdr:spPr>
    </xdr:pic>
    <xdr:clientData/>
  </xdr:twoCellAnchor>
  <xdr:twoCellAnchor>
    <xdr:from>
      <xdr:col>9</xdr:col>
      <xdr:colOff>38100</xdr:colOff>
      <xdr:row>109</xdr:row>
      <xdr:rowOff>28575</xdr:rowOff>
    </xdr:from>
    <xdr:to>
      <xdr:col>11</xdr:col>
      <xdr:colOff>9525</xdr:colOff>
      <xdr:row>112</xdr:row>
      <xdr:rowOff>114300</xdr:rowOff>
    </xdr:to>
    <xdr:sp macro="" textlink="">
      <xdr:nvSpPr>
        <xdr:cNvPr id="17" name="正方形/長方形 16"/>
        <xdr:cNvSpPr/>
      </xdr:nvSpPr>
      <xdr:spPr>
        <a:xfrm>
          <a:off x="5476875" y="15487650"/>
          <a:ext cx="1343025" cy="6000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628650</xdr:colOff>
      <xdr:row>115</xdr:row>
      <xdr:rowOff>19050</xdr:rowOff>
    </xdr:from>
    <xdr:to>
      <xdr:col>12</xdr:col>
      <xdr:colOff>0</xdr:colOff>
      <xdr:row>117</xdr:row>
      <xdr:rowOff>85725</xdr:rowOff>
    </xdr:to>
    <xdr:sp macro="" textlink="">
      <xdr:nvSpPr>
        <xdr:cNvPr id="20" name="フローチャート: 端子 19"/>
        <xdr:cNvSpPr/>
      </xdr:nvSpPr>
      <xdr:spPr>
        <a:xfrm>
          <a:off x="4695825" y="16506825"/>
          <a:ext cx="2800350" cy="4572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上記の赤枠の合計額を入力してください。</a:t>
          </a:r>
          <a:endParaRPr kumimoji="1" lang="en-US"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9</xdr:col>
      <xdr:colOff>523875</xdr:colOff>
      <xdr:row>113</xdr:row>
      <xdr:rowOff>9525</xdr:rowOff>
    </xdr:from>
    <xdr:to>
      <xdr:col>10</xdr:col>
      <xdr:colOff>123825</xdr:colOff>
      <xdr:row>114</xdr:row>
      <xdr:rowOff>104774</xdr:rowOff>
    </xdr:to>
    <xdr:sp macro="" textlink="">
      <xdr:nvSpPr>
        <xdr:cNvPr id="21" name="下矢印 20"/>
        <xdr:cNvSpPr/>
      </xdr:nvSpPr>
      <xdr:spPr>
        <a:xfrm rot="10800000">
          <a:off x="5962650" y="16154400"/>
          <a:ext cx="285750" cy="2666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104775</xdr:colOff>
      <xdr:row>68</xdr:row>
      <xdr:rowOff>114300</xdr:rowOff>
    </xdr:from>
    <xdr:to>
      <xdr:col>17</xdr:col>
      <xdr:colOff>47625</xdr:colOff>
      <xdr:row>71</xdr:row>
      <xdr:rowOff>28575</xdr:rowOff>
    </xdr:to>
    <xdr:sp macro="" textlink="">
      <xdr:nvSpPr>
        <xdr:cNvPr id="22" name="フローチャート: 処理 21">
          <a:hlinkClick xmlns:r="http://schemas.openxmlformats.org/officeDocument/2006/relationships" r:id="rId2"/>
        </xdr:cNvPr>
        <xdr:cNvSpPr/>
      </xdr:nvSpPr>
      <xdr:spPr>
        <a:xfrm>
          <a:off x="8972550" y="8401050"/>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14</xdr:col>
      <xdr:colOff>257175</xdr:colOff>
      <xdr:row>118</xdr:row>
      <xdr:rowOff>85725</xdr:rowOff>
    </xdr:from>
    <xdr:to>
      <xdr:col>17</xdr:col>
      <xdr:colOff>200025</xdr:colOff>
      <xdr:row>121</xdr:row>
      <xdr:rowOff>0</xdr:rowOff>
    </xdr:to>
    <xdr:sp macro="" textlink="">
      <xdr:nvSpPr>
        <xdr:cNvPr id="23" name="フローチャート: 処理 22">
          <a:hlinkClick xmlns:r="http://schemas.openxmlformats.org/officeDocument/2006/relationships" r:id="rId2"/>
        </xdr:cNvPr>
        <xdr:cNvSpPr/>
      </xdr:nvSpPr>
      <xdr:spPr>
        <a:xfrm>
          <a:off x="9124950" y="17135475"/>
          <a:ext cx="2000250"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「地震保険料控除」へ戻る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2</xdr:col>
      <xdr:colOff>19050</xdr:colOff>
      <xdr:row>28</xdr:row>
      <xdr:rowOff>142875</xdr:rowOff>
    </xdr:from>
    <xdr:to>
      <xdr:col>6</xdr:col>
      <xdr:colOff>9525</xdr:colOff>
      <xdr:row>31</xdr:row>
      <xdr:rowOff>38100</xdr:rowOff>
    </xdr:to>
    <xdr:sp macro="" textlink="">
      <xdr:nvSpPr>
        <xdr:cNvPr id="24" name="フローチャート: 代替処理 23"/>
        <xdr:cNvSpPr/>
      </xdr:nvSpPr>
      <xdr:spPr>
        <a:xfrm>
          <a:off x="771525" y="4953000"/>
          <a:ext cx="2619375" cy="409575"/>
        </a:xfrm>
        <a:prstGeom prst="flowChartAlternateProcess">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342900</xdr:colOff>
      <xdr:row>27</xdr:row>
      <xdr:rowOff>85725</xdr:rowOff>
    </xdr:from>
    <xdr:to>
      <xdr:col>8</xdr:col>
      <xdr:colOff>457200</xdr:colOff>
      <xdr:row>41</xdr:row>
      <xdr:rowOff>28575</xdr:rowOff>
    </xdr:to>
    <xdr:sp macro="" textlink="">
      <xdr:nvSpPr>
        <xdr:cNvPr id="25" name="フローチャート: 代替処理 24"/>
        <xdr:cNvSpPr/>
      </xdr:nvSpPr>
      <xdr:spPr>
        <a:xfrm>
          <a:off x="409575" y="4724400"/>
          <a:ext cx="4800600" cy="2343150"/>
        </a:xfrm>
        <a:prstGeom prst="flowChartAlternateProcess">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161925</xdr:colOff>
      <xdr:row>44</xdr:row>
      <xdr:rowOff>161926</xdr:rowOff>
    </xdr:from>
    <xdr:to>
      <xdr:col>11</xdr:col>
      <xdr:colOff>581025</xdr:colOff>
      <xdr:row>46</xdr:row>
      <xdr:rowOff>2714626</xdr:rowOff>
    </xdr:to>
    <xdr:grpSp>
      <xdr:nvGrpSpPr>
        <xdr:cNvPr id="26" name="グループ化 25"/>
        <xdr:cNvGrpSpPr/>
      </xdr:nvGrpSpPr>
      <xdr:grpSpPr>
        <a:xfrm>
          <a:off x="914400" y="8134351"/>
          <a:ext cx="6572250" cy="2895600"/>
          <a:chOff x="4943475" y="3198999"/>
          <a:chExt cx="6619875" cy="2763079"/>
        </a:xfrm>
      </xdr:grpSpPr>
      <xdr:pic>
        <xdr:nvPicPr>
          <xdr:cNvPr id="27" name="図 26"/>
          <xdr:cNvPicPr>
            <a:picLocks noChangeAspect="1"/>
          </xdr:cNvPicPr>
        </xdr:nvPicPr>
        <xdr:blipFill>
          <a:blip xmlns:r="http://schemas.openxmlformats.org/officeDocument/2006/relationships" r:embed="rId5"/>
          <a:stretch>
            <a:fillRect/>
          </a:stretch>
        </xdr:blipFill>
        <xdr:spPr>
          <a:xfrm>
            <a:off x="4943475" y="3198999"/>
            <a:ext cx="6619875" cy="2763079"/>
          </a:xfrm>
          <a:prstGeom prst="rect">
            <a:avLst/>
          </a:prstGeom>
          <a:ln w="12700">
            <a:solidFill>
              <a:schemeClr val="tx1"/>
            </a:solidFill>
          </a:ln>
        </xdr:spPr>
      </xdr:pic>
      <xdr:sp macro="" textlink="">
        <xdr:nvSpPr>
          <xdr:cNvPr id="28" name="正方形/長方形 27"/>
          <xdr:cNvSpPr/>
        </xdr:nvSpPr>
        <xdr:spPr>
          <a:xfrm>
            <a:off x="8153401" y="3343275"/>
            <a:ext cx="1638300" cy="4286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10220325" y="5323074"/>
            <a:ext cx="1200150" cy="2300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466725</xdr:colOff>
      <xdr:row>34</xdr:row>
      <xdr:rowOff>9525</xdr:rowOff>
    </xdr:from>
    <xdr:to>
      <xdr:col>8</xdr:col>
      <xdr:colOff>103543</xdr:colOff>
      <xdr:row>45</xdr:row>
      <xdr:rowOff>141672</xdr:rowOff>
    </xdr:to>
    <xdr:cxnSp macro="">
      <xdr:nvCxnSpPr>
        <xdr:cNvPr id="30" name="直線矢印コネクタ 29"/>
        <xdr:cNvCxnSpPr>
          <a:stCxn id="28" idx="0"/>
        </xdr:cNvCxnSpPr>
      </xdr:nvCxnSpPr>
      <xdr:spPr>
        <a:xfrm flipH="1" flipV="1">
          <a:off x="1905000" y="5848350"/>
          <a:ext cx="2951518" cy="20180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495300</xdr:colOff>
      <xdr:row>34</xdr:row>
      <xdr:rowOff>57150</xdr:rowOff>
    </xdr:from>
    <xdr:to>
      <xdr:col>10</xdr:col>
      <xdr:colOff>539910</xdr:colOff>
      <xdr:row>46</xdr:row>
      <xdr:rowOff>2044975</xdr:rowOff>
    </xdr:to>
    <xdr:cxnSp macro="">
      <xdr:nvCxnSpPr>
        <xdr:cNvPr id="31" name="直線矢印コネクタ 30"/>
        <xdr:cNvCxnSpPr>
          <a:stCxn id="29" idx="0"/>
        </xdr:cNvCxnSpPr>
      </xdr:nvCxnSpPr>
      <xdr:spPr>
        <a:xfrm flipH="1" flipV="1">
          <a:off x="3876675" y="5895975"/>
          <a:ext cx="2787810" cy="4045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9525</xdr:colOff>
      <xdr:row>12</xdr:row>
      <xdr:rowOff>19050</xdr:rowOff>
    </xdr:from>
    <xdr:to>
      <xdr:col>8</xdr:col>
      <xdr:colOff>552449</xdr:colOff>
      <xdr:row>13</xdr:row>
      <xdr:rowOff>138112</xdr:rowOff>
    </xdr:to>
    <xdr:sp macro="" textlink="">
      <xdr:nvSpPr>
        <xdr:cNvPr id="11" name="フローチャート: 処理 10">
          <a:hlinkClick xmlns:r="http://schemas.openxmlformats.org/officeDocument/2006/relationships" r:id="rId1"/>
        </xdr:cNvPr>
        <xdr:cNvSpPr/>
      </xdr:nvSpPr>
      <xdr:spPr>
        <a:xfrm>
          <a:off x="4200525" y="270510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9525</xdr:colOff>
      <xdr:row>3</xdr:row>
      <xdr:rowOff>28575</xdr:rowOff>
    </xdr:from>
    <xdr:to>
      <xdr:col>9</xdr:col>
      <xdr:colOff>514350</xdr:colOff>
      <xdr:row>4</xdr:row>
      <xdr:rowOff>219075</xdr:rowOff>
    </xdr:to>
    <xdr:sp macro="" textlink="">
      <xdr:nvSpPr>
        <xdr:cNvPr id="5" name="フローチャート: 処理 4">
          <a:hlinkClick xmlns:r="http://schemas.openxmlformats.org/officeDocument/2006/relationships" r:id="rId2"/>
        </xdr:cNvPr>
        <xdr:cNvSpPr/>
      </xdr:nvSpPr>
      <xdr:spPr>
        <a:xfrm>
          <a:off x="4105275" y="63817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35142</xdr:colOff>
      <xdr:row>3</xdr:row>
      <xdr:rowOff>66675</xdr:rowOff>
    </xdr:from>
    <xdr:to>
      <xdr:col>12</xdr:col>
      <xdr:colOff>303409</xdr:colOff>
      <xdr:row>14</xdr:row>
      <xdr:rowOff>66675</xdr:rowOff>
    </xdr:to>
    <xdr:grpSp>
      <xdr:nvGrpSpPr>
        <xdr:cNvPr id="2" name="グループ化 1"/>
        <xdr:cNvGrpSpPr/>
      </xdr:nvGrpSpPr>
      <xdr:grpSpPr>
        <a:xfrm>
          <a:off x="311367" y="590550"/>
          <a:ext cx="7621567" cy="2514600"/>
          <a:chOff x="559017" y="3238500"/>
          <a:chExt cx="7745392" cy="2619375"/>
        </a:xfrm>
      </xdr:grpSpPr>
      <xdr:pic>
        <xdr:nvPicPr>
          <xdr:cNvPr id="3" name="図 2"/>
          <xdr:cNvPicPr>
            <a:picLocks noChangeAspect="1"/>
          </xdr:cNvPicPr>
        </xdr:nvPicPr>
        <xdr:blipFill>
          <a:blip xmlns:r="http://schemas.openxmlformats.org/officeDocument/2006/relationships" r:embed="rId1"/>
          <a:stretch>
            <a:fillRect/>
          </a:stretch>
        </xdr:blipFill>
        <xdr:spPr>
          <a:xfrm>
            <a:off x="559017" y="3238500"/>
            <a:ext cx="7745392" cy="2619375"/>
          </a:xfrm>
          <a:prstGeom prst="rect">
            <a:avLst/>
          </a:prstGeom>
          <a:ln w="12700">
            <a:solidFill>
              <a:schemeClr val="tx1"/>
            </a:solidFill>
          </a:ln>
        </xdr:spPr>
      </xdr:pic>
      <xdr:sp macro="" textlink="">
        <xdr:nvSpPr>
          <xdr:cNvPr id="4" name="正方形/長方形 3"/>
          <xdr:cNvSpPr/>
        </xdr:nvSpPr>
        <xdr:spPr>
          <a:xfrm>
            <a:off x="2959318" y="3476624"/>
            <a:ext cx="345858"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xdr:cNvSpPr/>
        </xdr:nvSpPr>
        <xdr:spPr>
          <a:xfrm>
            <a:off x="3302217" y="3476625"/>
            <a:ext cx="307758"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149442</xdr:colOff>
      <xdr:row>11</xdr:row>
      <xdr:rowOff>66675</xdr:rowOff>
    </xdr:from>
    <xdr:to>
      <xdr:col>7</xdr:col>
      <xdr:colOff>511392</xdr:colOff>
      <xdr:row>15</xdr:row>
      <xdr:rowOff>57150</xdr:rowOff>
    </xdr:to>
    <xdr:sp macro="" textlink="">
      <xdr:nvSpPr>
        <xdr:cNvPr id="6" name="フローチャート: 端子 5"/>
        <xdr:cNvSpPr/>
      </xdr:nvSpPr>
      <xdr:spPr>
        <a:xfrm>
          <a:off x="1349592" y="2352675"/>
          <a:ext cx="3352800" cy="9048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源泉徴収票の内容を入力する際は上記の赤枠の内容を入力してください。</a:t>
          </a:r>
        </a:p>
      </xdr:txBody>
    </xdr:sp>
    <xdr:clientData/>
  </xdr:twoCellAnchor>
  <xdr:twoCellAnchor>
    <xdr:from>
      <xdr:col>4</xdr:col>
      <xdr:colOff>656212</xdr:colOff>
      <xdr:row>9</xdr:row>
      <xdr:rowOff>132573</xdr:rowOff>
    </xdr:from>
    <xdr:to>
      <xdr:col>5</xdr:col>
      <xdr:colOff>351412</xdr:colOff>
      <xdr:row>10</xdr:row>
      <xdr:rowOff>189723</xdr:rowOff>
    </xdr:to>
    <xdr:sp macro="" textlink="">
      <xdr:nvSpPr>
        <xdr:cNvPr id="7" name="下矢印 6"/>
        <xdr:cNvSpPr/>
      </xdr:nvSpPr>
      <xdr:spPr>
        <a:xfrm rot="10800000">
          <a:off x="2789812" y="4961748"/>
          <a:ext cx="3810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47624</xdr:colOff>
      <xdr:row>20</xdr:row>
      <xdr:rowOff>28575</xdr:rowOff>
    </xdr:from>
    <xdr:to>
      <xdr:col>12</xdr:col>
      <xdr:colOff>303815</xdr:colOff>
      <xdr:row>40</xdr:row>
      <xdr:rowOff>46838</xdr:rowOff>
    </xdr:to>
    <xdr:pic>
      <xdr:nvPicPr>
        <xdr:cNvPr id="9" name="図 8"/>
        <xdr:cNvPicPr>
          <a:picLocks noChangeAspect="1"/>
        </xdr:cNvPicPr>
      </xdr:nvPicPr>
      <xdr:blipFill rotWithShape="1">
        <a:blip xmlns:r="http://schemas.openxmlformats.org/officeDocument/2006/relationships" r:embed="rId2"/>
        <a:srcRect l="-1" t="34951" r="-1618"/>
        <a:stretch/>
      </xdr:blipFill>
      <xdr:spPr>
        <a:xfrm>
          <a:off x="314324" y="4133850"/>
          <a:ext cx="7609491" cy="3447263"/>
        </a:xfrm>
        <a:prstGeom prst="rect">
          <a:avLst/>
        </a:prstGeom>
        <a:ln>
          <a:solidFill>
            <a:schemeClr val="tx1"/>
          </a:solidFill>
        </a:ln>
      </xdr:spPr>
    </xdr:pic>
    <xdr:clientData/>
  </xdr:twoCellAnchor>
  <xdr:twoCellAnchor>
    <xdr:from>
      <xdr:col>3</xdr:col>
      <xdr:colOff>266700</xdr:colOff>
      <xdr:row>24</xdr:row>
      <xdr:rowOff>47625</xdr:rowOff>
    </xdr:from>
    <xdr:to>
      <xdr:col>4</xdr:col>
      <xdr:colOff>257175</xdr:colOff>
      <xdr:row>27</xdr:row>
      <xdr:rowOff>9525</xdr:rowOff>
    </xdr:to>
    <xdr:sp macro="" textlink="">
      <xdr:nvSpPr>
        <xdr:cNvPr id="10" name="正方形/長方形 9"/>
        <xdr:cNvSpPr/>
      </xdr:nvSpPr>
      <xdr:spPr>
        <a:xfrm>
          <a:off x="1466850" y="4838700"/>
          <a:ext cx="923925" cy="476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66674</xdr:colOff>
      <xdr:row>29</xdr:row>
      <xdr:rowOff>96027</xdr:rowOff>
    </xdr:from>
    <xdr:to>
      <xdr:col>6</xdr:col>
      <xdr:colOff>180974</xdr:colOff>
      <xdr:row>34</xdr:row>
      <xdr:rowOff>143652</xdr:rowOff>
    </xdr:to>
    <xdr:sp macro="" textlink="">
      <xdr:nvSpPr>
        <xdr:cNvPr id="11" name="フローチャート: 端子 10"/>
        <xdr:cNvSpPr/>
      </xdr:nvSpPr>
      <xdr:spPr>
        <a:xfrm>
          <a:off x="333374" y="5744352"/>
          <a:ext cx="3352800" cy="9048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源泉徴収票の内容を入力する際は上記の赤枠の内容を入力してください。</a:t>
          </a:r>
        </a:p>
      </xdr:txBody>
    </xdr:sp>
    <xdr:clientData/>
  </xdr:twoCellAnchor>
  <xdr:twoCellAnchor>
    <xdr:from>
      <xdr:col>3</xdr:col>
      <xdr:colOff>573444</xdr:colOff>
      <xdr:row>27</xdr:row>
      <xdr:rowOff>47625</xdr:rowOff>
    </xdr:from>
    <xdr:to>
      <xdr:col>4</xdr:col>
      <xdr:colOff>20994</xdr:colOff>
      <xdr:row>28</xdr:row>
      <xdr:rowOff>161925</xdr:rowOff>
    </xdr:to>
    <xdr:sp macro="" textlink="">
      <xdr:nvSpPr>
        <xdr:cNvPr id="12" name="下矢印 11"/>
        <xdr:cNvSpPr/>
      </xdr:nvSpPr>
      <xdr:spPr>
        <a:xfrm rot="10800000">
          <a:off x="1773594" y="5353050"/>
          <a:ext cx="381000"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685799</xdr:colOff>
      <xdr:row>4</xdr:row>
      <xdr:rowOff>57150</xdr:rowOff>
    </xdr:from>
    <xdr:to>
      <xdr:col>16</xdr:col>
      <xdr:colOff>257174</xdr:colOff>
      <xdr:row>5</xdr:row>
      <xdr:rowOff>219075</xdr:rowOff>
    </xdr:to>
    <xdr:sp macro="" textlink="">
      <xdr:nvSpPr>
        <xdr:cNvPr id="13" name="フローチャート: 処理 12">
          <a:hlinkClick xmlns:r="http://schemas.openxmlformats.org/officeDocument/2006/relationships" r:id="rId3"/>
        </xdr:cNvPr>
        <xdr:cNvSpPr/>
      </xdr:nvSpPr>
      <xdr:spPr>
        <a:xfrm>
          <a:off x="8315324" y="809625"/>
          <a:ext cx="2314575"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「寡婦・ひとり親控除」へ戻る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133350</xdr:colOff>
      <xdr:row>39</xdr:row>
      <xdr:rowOff>28575</xdr:rowOff>
    </xdr:from>
    <xdr:to>
      <xdr:col>16</xdr:col>
      <xdr:colOff>390525</xdr:colOff>
      <xdr:row>41</xdr:row>
      <xdr:rowOff>76200</xdr:rowOff>
    </xdr:to>
    <xdr:sp macro="" textlink="">
      <xdr:nvSpPr>
        <xdr:cNvPr id="15" name="フローチャート: 処理 14">
          <a:hlinkClick xmlns:r="http://schemas.openxmlformats.org/officeDocument/2006/relationships" r:id="rId3"/>
        </xdr:cNvPr>
        <xdr:cNvSpPr/>
      </xdr:nvSpPr>
      <xdr:spPr>
        <a:xfrm>
          <a:off x="8448675" y="7458075"/>
          <a:ext cx="2314575" cy="3905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「寡婦・ひとり親控除」へ戻る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38100</xdr:colOff>
      <xdr:row>7</xdr:row>
      <xdr:rowOff>0</xdr:rowOff>
    </xdr:from>
    <xdr:to>
      <xdr:col>11</xdr:col>
      <xdr:colOff>449242</xdr:colOff>
      <xdr:row>18</xdr:row>
      <xdr:rowOff>0</xdr:rowOff>
    </xdr:to>
    <xdr:grpSp>
      <xdr:nvGrpSpPr>
        <xdr:cNvPr id="7" name="グループ化 6"/>
        <xdr:cNvGrpSpPr/>
      </xdr:nvGrpSpPr>
      <xdr:grpSpPr>
        <a:xfrm>
          <a:off x="361950" y="1609725"/>
          <a:ext cx="7735867" cy="2619375"/>
          <a:chOff x="723900" y="1819275"/>
          <a:chExt cx="7745392" cy="2619375"/>
        </a:xfrm>
      </xdr:grpSpPr>
      <xdr:pic>
        <xdr:nvPicPr>
          <xdr:cNvPr id="4" name="図 3"/>
          <xdr:cNvPicPr>
            <a:picLocks noChangeAspect="1"/>
          </xdr:cNvPicPr>
        </xdr:nvPicPr>
        <xdr:blipFill>
          <a:blip xmlns:r="http://schemas.openxmlformats.org/officeDocument/2006/relationships" r:embed="rId1"/>
          <a:stretch>
            <a:fillRect/>
          </a:stretch>
        </xdr:blipFill>
        <xdr:spPr>
          <a:xfrm>
            <a:off x="723900" y="1819275"/>
            <a:ext cx="7745392" cy="2619375"/>
          </a:xfrm>
          <a:prstGeom prst="rect">
            <a:avLst/>
          </a:prstGeom>
          <a:ln w="12700">
            <a:solidFill>
              <a:schemeClr val="tx1"/>
            </a:solidFill>
          </a:ln>
        </xdr:spPr>
      </xdr:pic>
      <xdr:sp macro="" textlink="">
        <xdr:nvSpPr>
          <xdr:cNvPr id="5" name="正方形/長方形 4"/>
          <xdr:cNvSpPr/>
        </xdr:nvSpPr>
        <xdr:spPr>
          <a:xfrm>
            <a:off x="3762374" y="2047874"/>
            <a:ext cx="326809" cy="1209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1019175</xdr:colOff>
      <xdr:row>14</xdr:row>
      <xdr:rowOff>172227</xdr:rowOff>
    </xdr:from>
    <xdr:to>
      <xdr:col>7</xdr:col>
      <xdr:colOff>466725</xdr:colOff>
      <xdr:row>18</xdr:row>
      <xdr:rowOff>29353</xdr:rowOff>
    </xdr:to>
    <xdr:sp macro="" textlink="">
      <xdr:nvSpPr>
        <xdr:cNvPr id="8" name="フローチャート: 端子 7"/>
        <xdr:cNvSpPr/>
      </xdr:nvSpPr>
      <xdr:spPr>
        <a:xfrm>
          <a:off x="2390775" y="3658377"/>
          <a:ext cx="3352800" cy="8096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源泉徴収票の内容を入力する際は上記の赤枠に記載がある場合は入力してください。</a:t>
          </a:r>
        </a:p>
      </xdr:txBody>
    </xdr:sp>
    <xdr:clientData/>
  </xdr:twoCellAnchor>
  <xdr:twoCellAnchor>
    <xdr:from>
      <xdr:col>4</xdr:col>
      <xdr:colOff>2383195</xdr:colOff>
      <xdr:row>13</xdr:row>
      <xdr:rowOff>57150</xdr:rowOff>
    </xdr:from>
    <xdr:to>
      <xdr:col>5</xdr:col>
      <xdr:colOff>230545</xdr:colOff>
      <xdr:row>14</xdr:row>
      <xdr:rowOff>114300</xdr:rowOff>
    </xdr:to>
    <xdr:sp macro="" textlink="">
      <xdr:nvSpPr>
        <xdr:cNvPr id="9" name="下矢印 8"/>
        <xdr:cNvSpPr/>
      </xdr:nvSpPr>
      <xdr:spPr>
        <a:xfrm rot="10800000">
          <a:off x="3754795" y="3305175"/>
          <a:ext cx="381000" cy="2952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609600</xdr:colOff>
      <xdr:row>2</xdr:row>
      <xdr:rowOff>133350</xdr:rowOff>
    </xdr:from>
    <xdr:to>
      <xdr:col>14</xdr:col>
      <xdr:colOff>428625</xdr:colOff>
      <xdr:row>3</xdr:row>
      <xdr:rowOff>209550</xdr:rowOff>
    </xdr:to>
    <xdr:sp macro="" textlink="">
      <xdr:nvSpPr>
        <xdr:cNvPr id="12" name="フローチャート: 処理 11">
          <a:hlinkClick xmlns:r="http://schemas.openxmlformats.org/officeDocument/2006/relationships" r:id="rId2"/>
        </xdr:cNvPr>
        <xdr:cNvSpPr/>
      </xdr:nvSpPr>
      <xdr:spPr>
        <a:xfrm>
          <a:off x="8258175"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7</xdr:row>
      <xdr:rowOff>28575</xdr:rowOff>
    </xdr:from>
    <xdr:to>
      <xdr:col>8</xdr:col>
      <xdr:colOff>542924</xdr:colOff>
      <xdr:row>8</xdr:row>
      <xdr:rowOff>147637</xdr:rowOff>
    </xdr:to>
    <xdr:sp macro="" textlink="">
      <xdr:nvSpPr>
        <xdr:cNvPr id="9" name="フローチャート: 処理 8">
          <a:hlinkClick xmlns:r="http://schemas.openxmlformats.org/officeDocument/2006/relationships" r:id="rId1"/>
        </xdr:cNvPr>
        <xdr:cNvSpPr/>
      </xdr:nvSpPr>
      <xdr:spPr>
        <a:xfrm>
          <a:off x="5057775" y="17335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参考資料へ</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6</xdr:col>
      <xdr:colOff>619125</xdr:colOff>
      <xdr:row>2</xdr:row>
      <xdr:rowOff>114300</xdr:rowOff>
    </xdr:from>
    <xdr:to>
      <xdr:col>9</xdr:col>
      <xdr:colOff>438150</xdr:colOff>
      <xdr:row>4</xdr:row>
      <xdr:rowOff>47625</xdr:rowOff>
    </xdr:to>
    <xdr:sp macro="" textlink="">
      <xdr:nvSpPr>
        <xdr:cNvPr id="5" name="フローチャート: 処理 4">
          <a:hlinkClick xmlns:r="http://schemas.openxmlformats.org/officeDocument/2006/relationships" r:id="rId2"/>
        </xdr:cNvPr>
        <xdr:cNvSpPr/>
      </xdr:nvSpPr>
      <xdr:spPr>
        <a:xfrm>
          <a:off x="5057775"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3</xdr:row>
      <xdr:rowOff>57151</xdr:rowOff>
    </xdr:from>
    <xdr:to>
      <xdr:col>11</xdr:col>
      <xdr:colOff>438150</xdr:colOff>
      <xdr:row>17</xdr:row>
      <xdr:rowOff>19051</xdr:rowOff>
    </xdr:to>
    <xdr:grpSp>
      <xdr:nvGrpSpPr>
        <xdr:cNvPr id="2" name="グループ化 1"/>
        <xdr:cNvGrpSpPr/>
      </xdr:nvGrpSpPr>
      <xdr:grpSpPr>
        <a:xfrm>
          <a:off x="114300" y="657226"/>
          <a:ext cx="7219950" cy="3295650"/>
          <a:chOff x="4133850" y="3590925"/>
          <a:chExt cx="6497241" cy="3057525"/>
        </a:xfrm>
      </xdr:grpSpPr>
      <xdr:pic>
        <xdr:nvPicPr>
          <xdr:cNvPr id="3" name="図 2"/>
          <xdr:cNvPicPr>
            <a:picLocks noChangeAspect="1"/>
          </xdr:cNvPicPr>
        </xdr:nvPicPr>
        <xdr:blipFill>
          <a:blip xmlns:r="http://schemas.openxmlformats.org/officeDocument/2006/relationships" r:embed="rId1"/>
          <a:stretch>
            <a:fillRect/>
          </a:stretch>
        </xdr:blipFill>
        <xdr:spPr>
          <a:xfrm>
            <a:off x="4133850" y="3590925"/>
            <a:ext cx="6497241" cy="3057525"/>
          </a:xfrm>
          <a:prstGeom prst="rect">
            <a:avLst/>
          </a:prstGeom>
          <a:ln>
            <a:solidFill>
              <a:schemeClr val="tx1"/>
            </a:solidFill>
          </a:ln>
        </xdr:spPr>
      </xdr:pic>
      <xdr:sp macro="" textlink="">
        <xdr:nvSpPr>
          <xdr:cNvPr id="4" name="正方形/長方形 3"/>
          <xdr:cNvSpPr/>
        </xdr:nvSpPr>
        <xdr:spPr>
          <a:xfrm>
            <a:off x="9001124" y="5372100"/>
            <a:ext cx="1009651"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171449</xdr:colOff>
      <xdr:row>17</xdr:row>
      <xdr:rowOff>47625</xdr:rowOff>
    </xdr:from>
    <xdr:to>
      <xdr:col>12</xdr:col>
      <xdr:colOff>485774</xdr:colOff>
      <xdr:row>21</xdr:row>
      <xdr:rowOff>19051</xdr:rowOff>
    </xdr:to>
    <xdr:sp macro="" textlink="">
      <xdr:nvSpPr>
        <xdr:cNvPr id="5" name="フローチャート: 端子 4"/>
        <xdr:cNvSpPr/>
      </xdr:nvSpPr>
      <xdr:spPr>
        <a:xfrm>
          <a:off x="4114799" y="3981450"/>
          <a:ext cx="3952875" cy="9239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源泉徴収票の内容を入力する際、上記の赤枠に人数の記載があれば、該当者の名前等を入力してください。</a:t>
          </a:r>
          <a:endParaRPr lang="ja-JP" altLang="ja-JP">
            <a:solidFill>
              <a:sysClr val="windowText" lastClr="000000"/>
            </a:solidFill>
            <a:effectLst/>
          </a:endParaRPr>
        </a:p>
      </xdr:txBody>
    </xdr:sp>
    <xdr:clientData/>
  </xdr:twoCellAnchor>
  <xdr:twoCellAnchor>
    <xdr:from>
      <xdr:col>9</xdr:col>
      <xdr:colOff>361950</xdr:colOff>
      <xdr:row>15</xdr:row>
      <xdr:rowOff>9524</xdr:rowOff>
    </xdr:from>
    <xdr:to>
      <xdr:col>10</xdr:col>
      <xdr:colOff>57150</xdr:colOff>
      <xdr:row>16</xdr:row>
      <xdr:rowOff>171449</xdr:rowOff>
    </xdr:to>
    <xdr:sp macro="" textlink="">
      <xdr:nvSpPr>
        <xdr:cNvPr id="6" name="下矢印 5"/>
        <xdr:cNvSpPr/>
      </xdr:nvSpPr>
      <xdr:spPr>
        <a:xfrm rot="10800000">
          <a:off x="5886450" y="3467099"/>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371474</xdr:colOff>
      <xdr:row>4</xdr:row>
      <xdr:rowOff>76200</xdr:rowOff>
    </xdr:from>
    <xdr:to>
      <xdr:col>17</xdr:col>
      <xdr:colOff>76199</xdr:colOff>
      <xdr:row>5</xdr:row>
      <xdr:rowOff>214312</xdr:rowOff>
    </xdr:to>
    <xdr:sp macro="" textlink="">
      <xdr:nvSpPr>
        <xdr:cNvPr id="7" name="フローチャート: 処理 6">
          <a:hlinkClick xmlns:r="http://schemas.openxmlformats.org/officeDocument/2006/relationships" r:id="rId2"/>
        </xdr:cNvPr>
        <xdr:cNvSpPr/>
      </xdr:nvSpPr>
      <xdr:spPr>
        <a:xfrm>
          <a:off x="9324974" y="914400"/>
          <a:ext cx="1762125" cy="37623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「障害者控除」へ戻る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editAs="oneCell">
    <xdr:from>
      <xdr:col>1</xdr:col>
      <xdr:colOff>142875</xdr:colOff>
      <xdr:row>24</xdr:row>
      <xdr:rowOff>200024</xdr:rowOff>
    </xdr:from>
    <xdr:to>
      <xdr:col>14</xdr:col>
      <xdr:colOff>151288</xdr:colOff>
      <xdr:row>35</xdr:row>
      <xdr:rowOff>76200</xdr:rowOff>
    </xdr:to>
    <xdr:pic>
      <xdr:nvPicPr>
        <xdr:cNvPr id="8" name="図 7"/>
        <xdr:cNvPicPr>
          <a:picLocks noChangeAspect="1"/>
        </xdr:cNvPicPr>
      </xdr:nvPicPr>
      <xdr:blipFill rotWithShape="1">
        <a:blip xmlns:r="http://schemas.openxmlformats.org/officeDocument/2006/relationships" r:embed="rId3"/>
        <a:srcRect t="44030" b="16328"/>
        <a:stretch/>
      </xdr:blipFill>
      <xdr:spPr>
        <a:xfrm>
          <a:off x="142875" y="5753099"/>
          <a:ext cx="8895238" cy="2495551"/>
        </a:xfrm>
        <a:prstGeom prst="rect">
          <a:avLst/>
        </a:prstGeom>
        <a:ln>
          <a:solidFill>
            <a:schemeClr val="tx1"/>
          </a:solidFill>
        </a:ln>
      </xdr:spPr>
    </xdr:pic>
    <xdr:clientData/>
  </xdr:twoCellAnchor>
  <xdr:twoCellAnchor>
    <xdr:from>
      <xdr:col>9</xdr:col>
      <xdr:colOff>371475</xdr:colOff>
      <xdr:row>25</xdr:row>
      <xdr:rowOff>47625</xdr:rowOff>
    </xdr:from>
    <xdr:to>
      <xdr:col>11</xdr:col>
      <xdr:colOff>428625</xdr:colOff>
      <xdr:row>28</xdr:row>
      <xdr:rowOff>76200</xdr:rowOff>
    </xdr:to>
    <xdr:sp macro="" textlink="">
      <xdr:nvSpPr>
        <xdr:cNvPr id="9" name="正方形/長方形 8"/>
        <xdr:cNvSpPr/>
      </xdr:nvSpPr>
      <xdr:spPr>
        <a:xfrm>
          <a:off x="5895975" y="5905500"/>
          <a:ext cx="1428750"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590550</xdr:colOff>
      <xdr:row>30</xdr:row>
      <xdr:rowOff>180975</xdr:rowOff>
    </xdr:from>
    <xdr:to>
      <xdr:col>13</xdr:col>
      <xdr:colOff>219075</xdr:colOff>
      <xdr:row>34</xdr:row>
      <xdr:rowOff>152401</xdr:rowOff>
    </xdr:to>
    <xdr:sp macro="" textlink="">
      <xdr:nvSpPr>
        <xdr:cNvPr id="10" name="フローチャート: 端子 9"/>
        <xdr:cNvSpPr/>
      </xdr:nvSpPr>
      <xdr:spPr>
        <a:xfrm>
          <a:off x="4695825" y="7162800"/>
          <a:ext cx="3952875" cy="923926"/>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源泉徴収票の内容を入力する際、上記の赤枠に人数の記載があれば、該当者の名前等を入力してください。</a:t>
          </a:r>
          <a:endParaRPr lang="ja-JP" altLang="ja-JP">
            <a:solidFill>
              <a:sysClr val="windowText" lastClr="000000"/>
            </a:solidFill>
            <a:effectLst/>
          </a:endParaRPr>
        </a:p>
      </xdr:txBody>
    </xdr:sp>
    <xdr:clientData/>
  </xdr:twoCellAnchor>
  <xdr:twoCellAnchor>
    <xdr:from>
      <xdr:col>10</xdr:col>
      <xdr:colOff>57151</xdr:colOff>
      <xdr:row>28</xdr:row>
      <xdr:rowOff>133349</xdr:rowOff>
    </xdr:from>
    <xdr:to>
      <xdr:col>10</xdr:col>
      <xdr:colOff>438151</xdr:colOff>
      <xdr:row>30</xdr:row>
      <xdr:rowOff>57149</xdr:rowOff>
    </xdr:to>
    <xdr:sp macro="" textlink="">
      <xdr:nvSpPr>
        <xdr:cNvPr id="11" name="下矢印 10"/>
        <xdr:cNvSpPr/>
      </xdr:nvSpPr>
      <xdr:spPr>
        <a:xfrm rot="10800000">
          <a:off x="6429376" y="6638924"/>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581025</xdr:colOff>
      <xdr:row>37</xdr:row>
      <xdr:rowOff>0</xdr:rowOff>
    </xdr:from>
    <xdr:to>
      <xdr:col>17</xdr:col>
      <xdr:colOff>285750</xdr:colOff>
      <xdr:row>38</xdr:row>
      <xdr:rowOff>138112</xdr:rowOff>
    </xdr:to>
    <xdr:sp macro="" textlink="">
      <xdr:nvSpPr>
        <xdr:cNvPr id="13" name="フローチャート: 処理 12">
          <a:hlinkClick xmlns:r="http://schemas.openxmlformats.org/officeDocument/2006/relationships" r:id="rId2"/>
        </xdr:cNvPr>
        <xdr:cNvSpPr/>
      </xdr:nvSpPr>
      <xdr:spPr>
        <a:xfrm>
          <a:off x="9534525" y="8715375"/>
          <a:ext cx="1762125" cy="37623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「障害者控除」へ戻る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5</xdr:col>
      <xdr:colOff>95250</xdr:colOff>
      <xdr:row>3</xdr:row>
      <xdr:rowOff>47625</xdr:rowOff>
    </xdr:from>
    <xdr:to>
      <xdr:col>5</xdr:col>
      <xdr:colOff>200025</xdr:colOff>
      <xdr:row>4</xdr:row>
      <xdr:rowOff>28574</xdr:rowOff>
    </xdr:to>
    <xdr:sp macro="" textlink="">
      <xdr:nvSpPr>
        <xdr:cNvPr id="12" name="テキスト ボックス 11"/>
        <xdr:cNvSpPr txBox="1"/>
      </xdr:nvSpPr>
      <xdr:spPr>
        <a:xfrm>
          <a:off x="2676525" y="647700"/>
          <a:ext cx="10477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a:latin typeface="游明朝" panose="02020400000000000000" pitchFamily="18" charset="-128"/>
              <a:ea typeface="游明朝" panose="02020400000000000000" pitchFamily="18" charset="-128"/>
            </a:rPr>
            <a:t>4</a:t>
          </a:r>
          <a:endParaRPr kumimoji="1" lang="ja-JP" altLang="en-US" sz="900">
            <a:latin typeface="游明朝" panose="02020400000000000000" pitchFamily="18" charset="-128"/>
            <a:ea typeface="游明朝"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350520</xdr:colOff>
      <xdr:row>1</xdr:row>
      <xdr:rowOff>93345</xdr:rowOff>
    </xdr:from>
    <xdr:to>
      <xdr:col>4</xdr:col>
      <xdr:colOff>100965</xdr:colOff>
      <xdr:row>9</xdr:row>
      <xdr:rowOff>17145</xdr:rowOff>
    </xdr:to>
    <xdr:sp macro="" textlink="">
      <xdr:nvSpPr>
        <xdr:cNvPr id="3" name="Oval 4"/>
        <xdr:cNvSpPr>
          <a:spLocks noChangeArrowheads="1"/>
        </xdr:cNvSpPr>
      </xdr:nvSpPr>
      <xdr:spPr bwMode="auto">
        <a:xfrm>
          <a:off x="350520" y="169545"/>
          <a:ext cx="502920" cy="504825"/>
        </a:xfrm>
        <a:prstGeom prst="ellipse">
          <a:avLst/>
        </a:prstGeom>
        <a:noFill/>
        <a:ln w="9525">
          <a:solidFill>
            <a:srgbClr val="80808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xdr:colOff>
      <xdr:row>89</xdr:row>
      <xdr:rowOff>14288</xdr:rowOff>
    </xdr:from>
    <xdr:to>
      <xdr:col>7</xdr:col>
      <xdr:colOff>88581</xdr:colOff>
      <xdr:row>93</xdr:row>
      <xdr:rowOff>42863</xdr:rowOff>
    </xdr:to>
    <xdr:sp macro="" textlink="">
      <xdr:nvSpPr>
        <xdr:cNvPr id="4" name="AutoShape 1"/>
        <xdr:cNvSpPr>
          <a:spLocks/>
        </xdr:cNvSpPr>
      </xdr:nvSpPr>
      <xdr:spPr bwMode="auto">
        <a:xfrm>
          <a:off x="1166812" y="5053013"/>
          <a:ext cx="45719" cy="219075"/>
        </a:xfrm>
        <a:prstGeom prst="leftBracket">
          <a:avLst>
            <a:gd name="adj" fmla="val 177148"/>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60</xdr:row>
      <xdr:rowOff>28575</xdr:rowOff>
    </xdr:from>
    <xdr:to>
      <xdr:col>8</xdr:col>
      <xdr:colOff>66675</xdr:colOff>
      <xdr:row>63</xdr:row>
      <xdr:rowOff>19050</xdr:rowOff>
    </xdr:to>
    <xdr:sp macro="" textlink="">
      <xdr:nvSpPr>
        <xdr:cNvPr id="15" name="円/楕円 1"/>
        <xdr:cNvSpPr>
          <a:spLocks noChangeArrowheads="1"/>
        </xdr:cNvSpPr>
      </xdr:nvSpPr>
      <xdr:spPr bwMode="auto">
        <a:xfrm>
          <a:off x="1190625" y="3686175"/>
          <a:ext cx="123825" cy="13335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41910</xdr:colOff>
      <xdr:row>60</xdr:row>
      <xdr:rowOff>30480</xdr:rowOff>
    </xdr:from>
    <xdr:to>
      <xdr:col>20</xdr:col>
      <xdr:colOff>51435</xdr:colOff>
      <xdr:row>63</xdr:row>
      <xdr:rowOff>11430</xdr:rowOff>
    </xdr:to>
    <xdr:sp macro="" textlink="">
      <xdr:nvSpPr>
        <xdr:cNvPr id="16" name="円/楕円 1"/>
        <xdr:cNvSpPr>
          <a:spLocks noChangeArrowheads="1"/>
        </xdr:cNvSpPr>
      </xdr:nvSpPr>
      <xdr:spPr bwMode="auto">
        <a:xfrm>
          <a:off x="2651760" y="3688080"/>
          <a:ext cx="133350"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49866</xdr:colOff>
      <xdr:row>81</xdr:row>
      <xdr:rowOff>26895</xdr:rowOff>
    </xdr:from>
    <xdr:to>
      <xdr:col>8</xdr:col>
      <xdr:colOff>49866</xdr:colOff>
      <xdr:row>84</xdr:row>
      <xdr:rowOff>7844</xdr:rowOff>
    </xdr:to>
    <xdr:sp macro="" textlink="">
      <xdr:nvSpPr>
        <xdr:cNvPr id="17" name="円/楕円 1"/>
        <xdr:cNvSpPr>
          <a:spLocks noChangeArrowheads="1"/>
        </xdr:cNvSpPr>
      </xdr:nvSpPr>
      <xdr:spPr bwMode="auto">
        <a:xfrm>
          <a:off x="1173816" y="4684620"/>
          <a:ext cx="123825" cy="123824"/>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52705</xdr:colOff>
      <xdr:row>67</xdr:row>
      <xdr:rowOff>30480</xdr:rowOff>
    </xdr:from>
    <xdr:to>
      <xdr:col>20</xdr:col>
      <xdr:colOff>52705</xdr:colOff>
      <xdr:row>70</xdr:row>
      <xdr:rowOff>11430</xdr:rowOff>
    </xdr:to>
    <xdr:sp macro="" textlink="">
      <xdr:nvSpPr>
        <xdr:cNvPr id="32" name="円/楕円 1"/>
        <xdr:cNvSpPr>
          <a:spLocks noChangeArrowheads="1"/>
        </xdr:cNvSpPr>
      </xdr:nvSpPr>
      <xdr:spPr bwMode="auto">
        <a:xfrm>
          <a:off x="2662555" y="402145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116</xdr:row>
      <xdr:rowOff>17859</xdr:rowOff>
    </xdr:from>
    <xdr:to>
      <xdr:col>30</xdr:col>
      <xdr:colOff>101203</xdr:colOff>
      <xdr:row>119</xdr:row>
      <xdr:rowOff>0</xdr:rowOff>
    </xdr:to>
    <xdr:cxnSp macro="">
      <xdr:nvCxnSpPr>
        <xdr:cNvPr id="37" name="直線コネクタ 36"/>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55561</xdr:colOff>
      <xdr:row>230</xdr:row>
      <xdr:rowOff>21318</xdr:rowOff>
    </xdr:from>
    <xdr:to>
      <xdr:col>8</xdr:col>
      <xdr:colOff>77097</xdr:colOff>
      <xdr:row>233</xdr:row>
      <xdr:rowOff>22443</xdr:rowOff>
    </xdr:to>
    <xdr:sp macro="" textlink="">
      <xdr:nvSpPr>
        <xdr:cNvPr id="39" name="円/楕円 1"/>
        <xdr:cNvSpPr>
          <a:spLocks noChangeArrowheads="1"/>
        </xdr:cNvSpPr>
      </xdr:nvSpPr>
      <xdr:spPr bwMode="auto">
        <a:xfrm>
          <a:off x="1179511" y="11822793"/>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46718</xdr:colOff>
      <xdr:row>230</xdr:row>
      <xdr:rowOff>21317</xdr:rowOff>
    </xdr:from>
    <xdr:to>
      <xdr:col>20</xdr:col>
      <xdr:colOff>68254</xdr:colOff>
      <xdr:row>233</xdr:row>
      <xdr:rowOff>22442</xdr:rowOff>
    </xdr:to>
    <xdr:sp macro="" textlink="">
      <xdr:nvSpPr>
        <xdr:cNvPr id="40" name="円/楕円 1"/>
        <xdr:cNvSpPr>
          <a:spLocks noChangeArrowheads="1"/>
        </xdr:cNvSpPr>
      </xdr:nvSpPr>
      <xdr:spPr bwMode="auto">
        <a:xfrm>
          <a:off x="2656568" y="11822792"/>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52705</xdr:colOff>
      <xdr:row>67</xdr:row>
      <xdr:rowOff>22860</xdr:rowOff>
    </xdr:from>
    <xdr:to>
      <xdr:col>8</xdr:col>
      <xdr:colOff>52705</xdr:colOff>
      <xdr:row>70</xdr:row>
      <xdr:rowOff>3810</xdr:rowOff>
    </xdr:to>
    <xdr:sp macro="" textlink="">
      <xdr:nvSpPr>
        <xdr:cNvPr id="41" name="円/楕円 1"/>
        <xdr:cNvSpPr>
          <a:spLocks noChangeArrowheads="1"/>
        </xdr:cNvSpPr>
      </xdr:nvSpPr>
      <xdr:spPr bwMode="auto">
        <a:xfrm>
          <a:off x="1176655" y="401383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50345</xdr:colOff>
      <xdr:row>122</xdr:row>
      <xdr:rowOff>10884</xdr:rowOff>
    </xdr:from>
    <xdr:to>
      <xdr:col>23</xdr:col>
      <xdr:colOff>71881</xdr:colOff>
      <xdr:row>125</xdr:row>
      <xdr:rowOff>12009</xdr:rowOff>
    </xdr:to>
    <xdr:sp macro="" textlink="">
      <xdr:nvSpPr>
        <xdr:cNvPr id="42" name="円/楕円 1"/>
        <xdr:cNvSpPr>
          <a:spLocks noChangeArrowheads="1"/>
        </xdr:cNvSpPr>
      </xdr:nvSpPr>
      <xdr:spPr bwMode="auto">
        <a:xfrm>
          <a:off x="3031670" y="6668859"/>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46718</xdr:colOff>
      <xdr:row>126</xdr:row>
      <xdr:rowOff>21771</xdr:rowOff>
    </xdr:from>
    <xdr:to>
      <xdr:col>23</xdr:col>
      <xdr:colOff>68254</xdr:colOff>
      <xdr:row>129</xdr:row>
      <xdr:rowOff>22896</xdr:rowOff>
    </xdr:to>
    <xdr:sp macro="" textlink="">
      <xdr:nvSpPr>
        <xdr:cNvPr id="43" name="円/楕円 1"/>
        <xdr:cNvSpPr>
          <a:spLocks noChangeArrowheads="1"/>
        </xdr:cNvSpPr>
      </xdr:nvSpPr>
      <xdr:spPr bwMode="auto">
        <a:xfrm>
          <a:off x="3028043" y="6870246"/>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104</xdr:row>
      <xdr:rowOff>17859</xdr:rowOff>
    </xdr:from>
    <xdr:to>
      <xdr:col>30</xdr:col>
      <xdr:colOff>101203</xdr:colOff>
      <xdr:row>107</xdr:row>
      <xdr:rowOff>0</xdr:rowOff>
    </xdr:to>
    <xdr:cxnSp macro="">
      <xdr:nvCxnSpPr>
        <xdr:cNvPr id="60" name="直線コネクタ 59"/>
        <xdr:cNvCxnSpPr/>
      </xdr:nvCxnSpPr>
      <xdr:spPr>
        <a:xfrm flipV="1">
          <a:off x="3117056" y="57709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116</xdr:row>
      <xdr:rowOff>17859</xdr:rowOff>
    </xdr:from>
    <xdr:to>
      <xdr:col>30</xdr:col>
      <xdr:colOff>101203</xdr:colOff>
      <xdr:row>119</xdr:row>
      <xdr:rowOff>0</xdr:rowOff>
    </xdr:to>
    <xdr:cxnSp macro="">
      <xdr:nvCxnSpPr>
        <xdr:cNvPr id="63" name="直線コネクタ 62"/>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90</xdr:colOff>
      <xdr:row>384</xdr:row>
      <xdr:rowOff>22225</xdr:rowOff>
    </xdr:from>
    <xdr:to>
      <xdr:col>45</xdr:col>
      <xdr:colOff>3082</xdr:colOff>
      <xdr:row>386</xdr:row>
      <xdr:rowOff>39368</xdr:rowOff>
    </xdr:to>
    <xdr:sp macro="" textlink="">
      <xdr:nvSpPr>
        <xdr:cNvPr id="64" name="円/楕円 5"/>
        <xdr:cNvSpPr>
          <a:spLocks noChangeArrowheads="1"/>
        </xdr:cNvSpPr>
      </xdr:nvSpPr>
      <xdr:spPr bwMode="auto">
        <a:xfrm>
          <a:off x="5724615" y="23091775"/>
          <a:ext cx="126817"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45608</xdr:colOff>
      <xdr:row>88</xdr:row>
      <xdr:rowOff>41622</xdr:rowOff>
    </xdr:from>
    <xdr:to>
      <xdr:col>16</xdr:col>
      <xdr:colOff>91327</xdr:colOff>
      <xdr:row>93</xdr:row>
      <xdr:rowOff>46384</xdr:rowOff>
    </xdr:to>
    <xdr:sp macro="" textlink="">
      <xdr:nvSpPr>
        <xdr:cNvPr id="66" name="AutoShape 2"/>
        <xdr:cNvSpPr>
          <a:spLocks/>
        </xdr:cNvSpPr>
      </xdr:nvSpPr>
      <xdr:spPr bwMode="auto">
        <a:xfrm>
          <a:off x="2283983" y="5032722"/>
          <a:ext cx="45719" cy="242887"/>
        </a:xfrm>
        <a:prstGeom prst="rightBracket">
          <a:avLst>
            <a:gd name="adj" fmla="val 205486"/>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55561</xdr:colOff>
      <xdr:row>230</xdr:row>
      <xdr:rowOff>21318</xdr:rowOff>
    </xdr:from>
    <xdr:to>
      <xdr:col>8</xdr:col>
      <xdr:colOff>77097</xdr:colOff>
      <xdr:row>233</xdr:row>
      <xdr:rowOff>22443</xdr:rowOff>
    </xdr:to>
    <xdr:sp macro="" textlink="">
      <xdr:nvSpPr>
        <xdr:cNvPr id="67" name="円/楕円 1"/>
        <xdr:cNvSpPr>
          <a:spLocks noChangeArrowheads="1"/>
        </xdr:cNvSpPr>
      </xdr:nvSpPr>
      <xdr:spPr bwMode="auto">
        <a:xfrm>
          <a:off x="1179511" y="11822793"/>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46718</xdr:colOff>
      <xdr:row>230</xdr:row>
      <xdr:rowOff>21317</xdr:rowOff>
    </xdr:from>
    <xdr:to>
      <xdr:col>20</xdr:col>
      <xdr:colOff>68254</xdr:colOff>
      <xdr:row>233</xdr:row>
      <xdr:rowOff>22442</xdr:rowOff>
    </xdr:to>
    <xdr:sp macro="" textlink="">
      <xdr:nvSpPr>
        <xdr:cNvPr id="68" name="円/楕円 1"/>
        <xdr:cNvSpPr>
          <a:spLocks noChangeArrowheads="1"/>
        </xdr:cNvSpPr>
      </xdr:nvSpPr>
      <xdr:spPr bwMode="auto">
        <a:xfrm>
          <a:off x="2656568" y="11822792"/>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50345</xdr:colOff>
      <xdr:row>122</xdr:row>
      <xdr:rowOff>10884</xdr:rowOff>
    </xdr:from>
    <xdr:to>
      <xdr:col>23</xdr:col>
      <xdr:colOff>71881</xdr:colOff>
      <xdr:row>125</xdr:row>
      <xdr:rowOff>12008</xdr:rowOff>
    </xdr:to>
    <xdr:sp macro="" textlink="">
      <xdr:nvSpPr>
        <xdr:cNvPr id="69" name="円/楕円 1"/>
        <xdr:cNvSpPr>
          <a:spLocks noChangeArrowheads="1"/>
        </xdr:cNvSpPr>
      </xdr:nvSpPr>
      <xdr:spPr bwMode="auto">
        <a:xfrm>
          <a:off x="3031670" y="6668859"/>
          <a:ext cx="145361" cy="143999"/>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46718</xdr:colOff>
      <xdr:row>126</xdr:row>
      <xdr:rowOff>21771</xdr:rowOff>
    </xdr:from>
    <xdr:to>
      <xdr:col>23</xdr:col>
      <xdr:colOff>68254</xdr:colOff>
      <xdr:row>129</xdr:row>
      <xdr:rowOff>22896</xdr:rowOff>
    </xdr:to>
    <xdr:sp macro="" textlink="">
      <xdr:nvSpPr>
        <xdr:cNvPr id="70" name="円/楕円 1"/>
        <xdr:cNvSpPr>
          <a:spLocks noChangeArrowheads="1"/>
        </xdr:cNvSpPr>
      </xdr:nvSpPr>
      <xdr:spPr bwMode="auto">
        <a:xfrm>
          <a:off x="3028043" y="6870246"/>
          <a:ext cx="145361" cy="144000"/>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63500</xdr:colOff>
      <xdr:row>74</xdr:row>
      <xdr:rowOff>34925</xdr:rowOff>
    </xdr:from>
    <xdr:to>
      <xdr:col>8</xdr:col>
      <xdr:colOff>63500</xdr:colOff>
      <xdr:row>77</xdr:row>
      <xdr:rowOff>15875</xdr:rowOff>
    </xdr:to>
    <xdr:sp macro="" textlink="">
      <xdr:nvSpPr>
        <xdr:cNvPr id="85" name="円/楕円 1"/>
        <xdr:cNvSpPr>
          <a:spLocks noChangeArrowheads="1"/>
        </xdr:cNvSpPr>
      </xdr:nvSpPr>
      <xdr:spPr bwMode="auto">
        <a:xfrm>
          <a:off x="1187450" y="4359275"/>
          <a:ext cx="123825"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50273</xdr:colOff>
      <xdr:row>81</xdr:row>
      <xdr:rowOff>29441</xdr:rowOff>
    </xdr:from>
    <xdr:to>
      <xdr:col>20</xdr:col>
      <xdr:colOff>59798</xdr:colOff>
      <xdr:row>84</xdr:row>
      <xdr:rowOff>10391</xdr:rowOff>
    </xdr:to>
    <xdr:sp macro="" textlink="">
      <xdr:nvSpPr>
        <xdr:cNvPr id="86" name="円/楕円 1"/>
        <xdr:cNvSpPr>
          <a:spLocks noChangeArrowheads="1"/>
        </xdr:cNvSpPr>
      </xdr:nvSpPr>
      <xdr:spPr bwMode="auto">
        <a:xfrm>
          <a:off x="2660123" y="4687166"/>
          <a:ext cx="133350" cy="123825"/>
        </a:xfrm>
        <a:prstGeom prst="ellipse">
          <a:avLst/>
        </a:prstGeom>
        <a:noFill/>
        <a:ln w="127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11906</xdr:colOff>
      <xdr:row>104</xdr:row>
      <xdr:rowOff>17859</xdr:rowOff>
    </xdr:from>
    <xdr:to>
      <xdr:col>30</xdr:col>
      <xdr:colOff>101203</xdr:colOff>
      <xdr:row>107</xdr:row>
      <xdr:rowOff>0</xdr:rowOff>
    </xdr:to>
    <xdr:cxnSp macro="">
      <xdr:nvCxnSpPr>
        <xdr:cNvPr id="89" name="直線コネクタ 88"/>
        <xdr:cNvCxnSpPr/>
      </xdr:nvCxnSpPr>
      <xdr:spPr>
        <a:xfrm flipV="1">
          <a:off x="3117056" y="57709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11906</xdr:colOff>
      <xdr:row>116</xdr:row>
      <xdr:rowOff>17859</xdr:rowOff>
    </xdr:from>
    <xdr:to>
      <xdr:col>30</xdr:col>
      <xdr:colOff>101203</xdr:colOff>
      <xdr:row>119</xdr:row>
      <xdr:rowOff>0</xdr:rowOff>
    </xdr:to>
    <xdr:cxnSp macro="">
      <xdr:nvCxnSpPr>
        <xdr:cNvPr id="92" name="直線コネクタ 91"/>
        <xdr:cNvCxnSpPr/>
      </xdr:nvCxnSpPr>
      <xdr:spPr>
        <a:xfrm flipV="1">
          <a:off x="3117056" y="6342459"/>
          <a:ext cx="956072" cy="1250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242</xdr:row>
      <xdr:rowOff>31750</xdr:rowOff>
    </xdr:from>
    <xdr:to>
      <xdr:col>1</xdr:col>
      <xdr:colOff>76200</xdr:colOff>
      <xdr:row>246</xdr:row>
      <xdr:rowOff>50800</xdr:rowOff>
    </xdr:to>
    <xdr:sp macro="" textlink="">
      <xdr:nvSpPr>
        <xdr:cNvPr id="93" name="AutoShape 5"/>
        <xdr:cNvSpPr>
          <a:spLocks/>
        </xdr:cNvSpPr>
      </xdr:nvSpPr>
      <xdr:spPr bwMode="auto">
        <a:xfrm>
          <a:off x="381000" y="12404725"/>
          <a:ext cx="76200" cy="333375"/>
        </a:xfrm>
        <a:prstGeom prst="leftBracket">
          <a:avLst>
            <a:gd name="adj" fmla="val 3541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73025</xdr:colOff>
      <xdr:row>242</xdr:row>
      <xdr:rowOff>22225</xdr:rowOff>
    </xdr:from>
    <xdr:to>
      <xdr:col>16</xdr:col>
      <xdr:colOff>3175</xdr:colOff>
      <xdr:row>246</xdr:row>
      <xdr:rowOff>60325</xdr:rowOff>
    </xdr:to>
    <xdr:sp macro="" textlink="">
      <xdr:nvSpPr>
        <xdr:cNvPr id="94" name="AutoShape 6"/>
        <xdr:cNvSpPr>
          <a:spLocks/>
        </xdr:cNvSpPr>
      </xdr:nvSpPr>
      <xdr:spPr bwMode="auto">
        <a:xfrm>
          <a:off x="2187575" y="12395200"/>
          <a:ext cx="53975" cy="352425"/>
        </a:xfrm>
        <a:prstGeom prst="rightBracket">
          <a:avLst>
            <a:gd name="adj" fmla="val 3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54428</xdr:colOff>
      <xdr:row>349</xdr:row>
      <xdr:rowOff>38100</xdr:rowOff>
    </xdr:from>
    <xdr:to>
      <xdr:col>30</xdr:col>
      <xdr:colOff>75964</xdr:colOff>
      <xdr:row>351</xdr:row>
      <xdr:rowOff>32422</xdr:rowOff>
    </xdr:to>
    <xdr:sp macro="" textlink="">
      <xdr:nvSpPr>
        <xdr:cNvPr id="95" name="円/楕円 4"/>
        <xdr:cNvSpPr>
          <a:spLocks noChangeArrowheads="1"/>
        </xdr:cNvSpPr>
      </xdr:nvSpPr>
      <xdr:spPr bwMode="auto">
        <a:xfrm>
          <a:off x="3902528" y="20574000"/>
          <a:ext cx="145361" cy="146722"/>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122011</xdr:colOff>
      <xdr:row>375</xdr:row>
      <xdr:rowOff>22225</xdr:rowOff>
    </xdr:from>
    <xdr:to>
      <xdr:col>45</xdr:col>
      <xdr:colOff>3083</xdr:colOff>
      <xdr:row>377</xdr:row>
      <xdr:rowOff>39368</xdr:rowOff>
    </xdr:to>
    <xdr:sp macro="" textlink="">
      <xdr:nvSpPr>
        <xdr:cNvPr id="96" name="円/楕円 5"/>
        <xdr:cNvSpPr>
          <a:spLocks noChangeArrowheads="1"/>
        </xdr:cNvSpPr>
      </xdr:nvSpPr>
      <xdr:spPr bwMode="auto">
        <a:xfrm>
          <a:off x="5722711" y="22539325"/>
          <a:ext cx="128722" cy="1695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46717</xdr:colOff>
      <xdr:row>382</xdr:row>
      <xdr:rowOff>38554</xdr:rowOff>
    </xdr:from>
    <xdr:to>
      <xdr:col>16</xdr:col>
      <xdr:colOff>68943</xdr:colOff>
      <xdr:row>385</xdr:row>
      <xdr:rowOff>19268</xdr:rowOff>
    </xdr:to>
    <xdr:sp macro="" textlink="">
      <xdr:nvSpPr>
        <xdr:cNvPr id="97" name="円/楕円 9"/>
        <xdr:cNvSpPr>
          <a:spLocks noChangeArrowheads="1"/>
        </xdr:cNvSpPr>
      </xdr:nvSpPr>
      <xdr:spPr bwMode="auto">
        <a:xfrm>
          <a:off x="2161267" y="22993804"/>
          <a:ext cx="146051" cy="152164"/>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46717</xdr:colOff>
      <xdr:row>386</xdr:row>
      <xdr:rowOff>31750</xdr:rowOff>
    </xdr:from>
    <xdr:to>
      <xdr:col>16</xdr:col>
      <xdr:colOff>68943</xdr:colOff>
      <xdr:row>389</xdr:row>
      <xdr:rowOff>12464</xdr:rowOff>
    </xdr:to>
    <xdr:sp macro="" textlink="">
      <xdr:nvSpPr>
        <xdr:cNvPr id="98" name="円/楕円 9"/>
        <xdr:cNvSpPr>
          <a:spLocks noChangeArrowheads="1"/>
        </xdr:cNvSpPr>
      </xdr:nvSpPr>
      <xdr:spPr bwMode="auto">
        <a:xfrm>
          <a:off x="2161267" y="23215600"/>
          <a:ext cx="146051" cy="152164"/>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115206</xdr:colOff>
      <xdr:row>378</xdr:row>
      <xdr:rowOff>15421</xdr:rowOff>
    </xdr:from>
    <xdr:to>
      <xdr:col>44</xdr:col>
      <xdr:colOff>118742</xdr:colOff>
      <xdr:row>380</xdr:row>
      <xdr:rowOff>32564</xdr:rowOff>
    </xdr:to>
    <xdr:sp macro="" textlink="">
      <xdr:nvSpPr>
        <xdr:cNvPr id="99" name="円/楕円 5"/>
        <xdr:cNvSpPr>
          <a:spLocks noChangeArrowheads="1"/>
        </xdr:cNvSpPr>
      </xdr:nvSpPr>
      <xdr:spPr bwMode="auto">
        <a:xfrm>
          <a:off x="5715906" y="22742071"/>
          <a:ext cx="127361"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122011</xdr:colOff>
      <xdr:row>381</xdr:row>
      <xdr:rowOff>22225</xdr:rowOff>
    </xdr:from>
    <xdr:to>
      <xdr:col>45</xdr:col>
      <xdr:colOff>3083</xdr:colOff>
      <xdr:row>383</xdr:row>
      <xdr:rowOff>39368</xdr:rowOff>
    </xdr:to>
    <xdr:sp macro="" textlink="">
      <xdr:nvSpPr>
        <xdr:cNvPr id="100" name="円/楕円 5"/>
        <xdr:cNvSpPr>
          <a:spLocks noChangeArrowheads="1"/>
        </xdr:cNvSpPr>
      </xdr:nvSpPr>
      <xdr:spPr bwMode="auto">
        <a:xfrm>
          <a:off x="5722711" y="22920325"/>
          <a:ext cx="128722" cy="131443"/>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32</xdr:col>
          <xdr:colOff>104775</xdr:colOff>
          <xdr:row>195</xdr:row>
          <xdr:rowOff>0</xdr:rowOff>
        </xdr:from>
        <xdr:to>
          <xdr:col>34</xdr:col>
          <xdr:colOff>57150</xdr:colOff>
          <xdr:row>199</xdr:row>
          <xdr:rowOff>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195</xdr:row>
          <xdr:rowOff>0</xdr:rowOff>
        </xdr:from>
        <xdr:to>
          <xdr:col>47</xdr:col>
          <xdr:colOff>19050</xdr:colOff>
          <xdr:row>199</xdr:row>
          <xdr:rowOff>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283</xdr:row>
          <xdr:rowOff>19050</xdr:rowOff>
        </xdr:from>
        <xdr:to>
          <xdr:col>18</xdr:col>
          <xdr:colOff>95250</xdr:colOff>
          <xdr:row>286</xdr:row>
          <xdr:rowOff>38100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59</xdr:col>
      <xdr:colOff>5052</xdr:colOff>
      <xdr:row>47</xdr:row>
      <xdr:rowOff>44331</xdr:rowOff>
    </xdr:from>
    <xdr:to>
      <xdr:col>78</xdr:col>
      <xdr:colOff>60615</xdr:colOff>
      <xdr:row>62</xdr:row>
      <xdr:rowOff>48431</xdr:rowOff>
    </xdr:to>
    <xdr:sp macro="" textlink="">
      <xdr:nvSpPr>
        <xdr:cNvPr id="7" name="円形吹き出し 6"/>
        <xdr:cNvSpPr/>
      </xdr:nvSpPr>
      <xdr:spPr>
        <a:xfrm>
          <a:off x="7455539" y="3079416"/>
          <a:ext cx="2356093" cy="730583"/>
        </a:xfrm>
        <a:prstGeom prst="wedgeEllipseCallout">
          <a:avLst>
            <a:gd name="adj1" fmla="val -57251"/>
            <a:gd name="adj2" fmla="val -3262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HGS創英角ｺﾞｼｯｸUB" panose="020B0900000000000000" pitchFamily="50" charset="-128"/>
              <a:ea typeface="HGS創英角ｺﾞｼｯｸUB" panose="020B0900000000000000" pitchFamily="50" charset="-128"/>
            </a:rPr>
            <a:t>印刷の際は両面印刷でのご協力お願いします。</a:t>
          </a:r>
        </a:p>
      </xdr:txBody>
    </xdr:sp>
    <xdr:clientData/>
  </xdr:twoCellAnchor>
  <xdr:twoCellAnchor>
    <xdr:from>
      <xdr:col>60</xdr:col>
      <xdr:colOff>60613</xdr:colOff>
      <xdr:row>15</xdr:row>
      <xdr:rowOff>34636</xdr:rowOff>
    </xdr:from>
    <xdr:to>
      <xdr:col>72</xdr:col>
      <xdr:colOff>25111</xdr:colOff>
      <xdr:row>22</xdr:row>
      <xdr:rowOff>15585</xdr:rowOff>
    </xdr:to>
    <xdr:sp macro="" textlink="">
      <xdr:nvSpPr>
        <xdr:cNvPr id="101" name="フローチャート: 処理 100">
          <a:hlinkClick xmlns:r="http://schemas.openxmlformats.org/officeDocument/2006/relationships" r:id="rId1"/>
        </xdr:cNvPr>
        <xdr:cNvSpPr/>
      </xdr:nvSpPr>
      <xdr:spPr>
        <a:xfrm>
          <a:off x="7645977" y="1099704"/>
          <a:ext cx="1419225" cy="55244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00" b="1" cap="none" spc="50">
              <a:ln w="0"/>
              <a:solidFill>
                <a:schemeClr val="bg1"/>
              </a:solidFill>
              <a:effectLst>
                <a:innerShdw blurRad="63500" dist="50800" dir="13500000">
                  <a:srgbClr val="000000">
                    <a:alpha val="50000"/>
                  </a:srgbClr>
                </a:innerShdw>
              </a:effectLst>
            </a:rPr>
            <a:t>入力フォーム②へ</a:t>
          </a:r>
          <a:endParaRPr kumimoji="1" lang="en-US" altLang="ja-JP" sz="1000" b="1" cap="none" spc="50">
            <a:ln w="0"/>
            <a:solidFill>
              <a:schemeClr val="bg1"/>
            </a:solidFill>
            <a:effectLst>
              <a:innerShdw blurRad="63500" dist="50800" dir="13500000">
                <a:srgbClr val="000000">
                  <a:alpha val="50000"/>
                </a:srgbClr>
              </a:innerShdw>
            </a:effectLst>
          </a:endParaRPr>
        </a:p>
        <a:p>
          <a:pPr algn="ctr"/>
          <a:r>
            <a:rPr kumimoji="1" lang="ja-JP" altLang="en-US" sz="1000" b="1" cap="none" spc="50">
              <a:ln w="0"/>
              <a:solidFill>
                <a:schemeClr val="bg1"/>
              </a:solidFill>
              <a:effectLst>
                <a:innerShdw blurRad="63500" dist="50800" dir="13500000">
                  <a:srgbClr val="000000">
                    <a:alpha val="50000"/>
                  </a:srgbClr>
                </a:innerShdw>
              </a:effectLst>
            </a:rPr>
            <a:t>戻る</a:t>
          </a:r>
          <a:endParaRPr kumimoji="1" lang="en-US" altLang="ja-JP" sz="10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19050</xdr:colOff>
      <xdr:row>7</xdr:row>
      <xdr:rowOff>19050</xdr:rowOff>
    </xdr:from>
    <xdr:to>
      <xdr:col>9</xdr:col>
      <xdr:colOff>561974</xdr:colOff>
      <xdr:row>8</xdr:row>
      <xdr:rowOff>138112</xdr:rowOff>
    </xdr:to>
    <xdr:sp macro="" textlink="">
      <xdr:nvSpPr>
        <xdr:cNvPr id="12" name="フローチャート: 処理 11">
          <a:hlinkClick xmlns:r="http://schemas.openxmlformats.org/officeDocument/2006/relationships" r:id="rId1"/>
        </xdr:cNvPr>
        <xdr:cNvSpPr/>
      </xdr:nvSpPr>
      <xdr:spPr>
        <a:xfrm>
          <a:off x="5257800" y="14668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9525</xdr:colOff>
      <xdr:row>2</xdr:row>
      <xdr:rowOff>19050</xdr:rowOff>
    </xdr:from>
    <xdr:to>
      <xdr:col>10</xdr:col>
      <xdr:colOff>514350</xdr:colOff>
      <xdr:row>3</xdr:row>
      <xdr:rowOff>209550</xdr:rowOff>
    </xdr:to>
    <xdr:sp macro="" textlink="">
      <xdr:nvSpPr>
        <xdr:cNvPr id="5" name="フローチャート: 処理 4">
          <a:hlinkClick xmlns:r="http://schemas.openxmlformats.org/officeDocument/2006/relationships" r:id="rId2"/>
        </xdr:cNvPr>
        <xdr:cNvSpPr/>
      </xdr:nvSpPr>
      <xdr:spPr>
        <a:xfrm>
          <a:off x="4867275" y="3429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19050</xdr:colOff>
      <xdr:row>3</xdr:row>
      <xdr:rowOff>0</xdr:rowOff>
    </xdr:from>
    <xdr:to>
      <xdr:col>11</xdr:col>
      <xdr:colOff>638175</xdr:colOff>
      <xdr:row>7</xdr:row>
      <xdr:rowOff>12293</xdr:rowOff>
    </xdr:to>
    <xdr:pic>
      <xdr:nvPicPr>
        <xdr:cNvPr id="2" name="図 1"/>
        <xdr:cNvPicPr>
          <a:picLocks noChangeAspect="1"/>
        </xdr:cNvPicPr>
      </xdr:nvPicPr>
      <xdr:blipFill>
        <a:blip xmlns:r="http://schemas.openxmlformats.org/officeDocument/2006/relationships" r:embed="rId1"/>
        <a:stretch>
          <a:fillRect/>
        </a:stretch>
      </xdr:blipFill>
      <xdr:spPr>
        <a:xfrm>
          <a:off x="295275" y="2400300"/>
          <a:ext cx="7639050" cy="964793"/>
        </a:xfrm>
        <a:prstGeom prst="rect">
          <a:avLst/>
        </a:prstGeom>
        <a:ln>
          <a:solidFill>
            <a:schemeClr val="tx1"/>
          </a:solidFill>
        </a:ln>
      </xdr:spPr>
    </xdr:pic>
    <xdr:clientData/>
  </xdr:twoCellAnchor>
  <xdr:twoCellAnchor>
    <xdr:from>
      <xdr:col>2</xdr:col>
      <xdr:colOff>123825</xdr:colOff>
      <xdr:row>3</xdr:row>
      <xdr:rowOff>152400</xdr:rowOff>
    </xdr:from>
    <xdr:to>
      <xdr:col>7</xdr:col>
      <xdr:colOff>457200</xdr:colOff>
      <xdr:row>5</xdr:row>
      <xdr:rowOff>200025</xdr:rowOff>
    </xdr:to>
    <xdr:sp macro="" textlink="">
      <xdr:nvSpPr>
        <xdr:cNvPr id="3" name="正方形/長方形 2"/>
        <xdr:cNvSpPr/>
      </xdr:nvSpPr>
      <xdr:spPr>
        <a:xfrm>
          <a:off x="400050" y="2552700"/>
          <a:ext cx="4610100" cy="523875"/>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781050</xdr:colOff>
      <xdr:row>8</xdr:row>
      <xdr:rowOff>19051</xdr:rowOff>
    </xdr:from>
    <xdr:to>
      <xdr:col>7</xdr:col>
      <xdr:colOff>457200</xdr:colOff>
      <xdr:row>14</xdr:row>
      <xdr:rowOff>57150</xdr:rowOff>
    </xdr:to>
    <xdr:sp macro="" textlink="">
      <xdr:nvSpPr>
        <xdr:cNvPr id="4" name="フローチャート: 端子 3"/>
        <xdr:cNvSpPr/>
      </xdr:nvSpPr>
      <xdr:spPr>
        <a:xfrm>
          <a:off x="1057275" y="1743076"/>
          <a:ext cx="3952875" cy="1466849"/>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源泉徴収票の内容を入力する際、上記の赤枠の配偶者の名前や合計所得等を入力してください。（配偶者の合計所得など間違いがあれば、訂正した金額を入力してください）</a:t>
          </a:r>
          <a:endParaRPr lang="ja-JP" altLang="ja-JP">
            <a:solidFill>
              <a:sysClr val="windowText" lastClr="000000"/>
            </a:solidFill>
            <a:effectLst/>
          </a:endParaRPr>
        </a:p>
      </xdr:txBody>
    </xdr:sp>
    <xdr:clientData/>
  </xdr:twoCellAnchor>
  <xdr:twoCellAnchor>
    <xdr:from>
      <xdr:col>4</xdr:col>
      <xdr:colOff>276226</xdr:colOff>
      <xdr:row>6</xdr:row>
      <xdr:rowOff>0</xdr:rowOff>
    </xdr:from>
    <xdr:to>
      <xdr:col>4</xdr:col>
      <xdr:colOff>657226</xdr:colOff>
      <xdr:row>7</xdr:row>
      <xdr:rowOff>161925</xdr:rowOff>
    </xdr:to>
    <xdr:sp macro="" textlink="">
      <xdr:nvSpPr>
        <xdr:cNvPr id="5" name="下矢印 4"/>
        <xdr:cNvSpPr/>
      </xdr:nvSpPr>
      <xdr:spPr>
        <a:xfrm rot="10800000">
          <a:off x="2771776" y="3114675"/>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180975</xdr:colOff>
      <xdr:row>16</xdr:row>
      <xdr:rowOff>66674</xdr:rowOff>
    </xdr:from>
    <xdr:to>
      <xdr:col>13</xdr:col>
      <xdr:colOff>408463</xdr:colOff>
      <xdr:row>30</xdr:row>
      <xdr:rowOff>65887</xdr:rowOff>
    </xdr:to>
    <xdr:pic>
      <xdr:nvPicPr>
        <xdr:cNvPr id="8" name="図 7"/>
        <xdr:cNvPicPr>
          <a:picLocks noChangeAspect="1"/>
        </xdr:cNvPicPr>
      </xdr:nvPicPr>
      <xdr:blipFill rotWithShape="1">
        <a:blip xmlns:r="http://schemas.openxmlformats.org/officeDocument/2006/relationships" r:embed="rId2"/>
        <a:srcRect t="47056"/>
        <a:stretch/>
      </xdr:blipFill>
      <xdr:spPr>
        <a:xfrm>
          <a:off x="180975" y="3476624"/>
          <a:ext cx="8895238" cy="3332963"/>
        </a:xfrm>
        <a:prstGeom prst="rect">
          <a:avLst/>
        </a:prstGeom>
        <a:ln>
          <a:solidFill>
            <a:schemeClr val="tx1"/>
          </a:solidFill>
        </a:ln>
      </xdr:spPr>
    </xdr:pic>
    <xdr:clientData/>
  </xdr:twoCellAnchor>
  <xdr:twoCellAnchor>
    <xdr:from>
      <xdr:col>2</xdr:col>
      <xdr:colOff>104775</xdr:colOff>
      <xdr:row>19</xdr:row>
      <xdr:rowOff>19049</xdr:rowOff>
    </xdr:from>
    <xdr:to>
      <xdr:col>4</xdr:col>
      <xdr:colOff>390525</xdr:colOff>
      <xdr:row>21</xdr:row>
      <xdr:rowOff>171450</xdr:rowOff>
    </xdr:to>
    <xdr:sp macro="" textlink="">
      <xdr:nvSpPr>
        <xdr:cNvPr id="9" name="正方形/長方形 8"/>
        <xdr:cNvSpPr/>
      </xdr:nvSpPr>
      <xdr:spPr>
        <a:xfrm>
          <a:off x="381000" y="4143374"/>
          <a:ext cx="2505075" cy="62865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1590675</xdr:colOff>
      <xdr:row>21</xdr:row>
      <xdr:rowOff>209549</xdr:rowOff>
    </xdr:from>
    <xdr:to>
      <xdr:col>3</xdr:col>
      <xdr:colOff>371475</xdr:colOff>
      <xdr:row>23</xdr:row>
      <xdr:rowOff>133349</xdr:rowOff>
    </xdr:to>
    <xdr:sp macro="" textlink="">
      <xdr:nvSpPr>
        <xdr:cNvPr id="10" name="下矢印 9"/>
        <xdr:cNvSpPr/>
      </xdr:nvSpPr>
      <xdr:spPr>
        <a:xfrm rot="10800000">
          <a:off x="1866900" y="4810124"/>
          <a:ext cx="3810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180975</xdr:colOff>
      <xdr:row>23</xdr:row>
      <xdr:rowOff>200025</xdr:rowOff>
    </xdr:from>
    <xdr:to>
      <xdr:col>6</xdr:col>
      <xdr:colOff>409575</xdr:colOff>
      <xdr:row>28</xdr:row>
      <xdr:rowOff>190500</xdr:rowOff>
    </xdr:to>
    <xdr:sp macro="" textlink="">
      <xdr:nvSpPr>
        <xdr:cNvPr id="12" name="フローチャート: 端子 11"/>
        <xdr:cNvSpPr/>
      </xdr:nvSpPr>
      <xdr:spPr>
        <a:xfrm>
          <a:off x="180975" y="5514975"/>
          <a:ext cx="4095750" cy="11811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源泉徴収票の内容を入力する際、上記の赤枠の内容を入力してください。（配偶者の合計所得は年金の源泉徴収票に記載はないので、確認をして記載してください）</a:t>
          </a:r>
          <a:endParaRPr lang="ja-JP" altLang="ja-JP">
            <a:solidFill>
              <a:sysClr val="windowText" lastClr="000000"/>
            </a:solidFill>
            <a:effectLst/>
          </a:endParaRPr>
        </a:p>
      </xdr:txBody>
    </xdr:sp>
    <xdr:clientData/>
  </xdr:twoCellAnchor>
  <xdr:twoCellAnchor>
    <xdr:from>
      <xdr:col>13</xdr:col>
      <xdr:colOff>419100</xdr:colOff>
      <xdr:row>3</xdr:row>
      <xdr:rowOff>9525</xdr:rowOff>
    </xdr:from>
    <xdr:to>
      <xdr:col>17</xdr:col>
      <xdr:colOff>9525</xdr:colOff>
      <xdr:row>4</xdr:row>
      <xdr:rowOff>128587</xdr:rowOff>
    </xdr:to>
    <xdr:sp macro="" textlink="">
      <xdr:nvSpPr>
        <xdr:cNvPr id="13" name="フローチャート: 処理 12">
          <a:hlinkClick xmlns:r="http://schemas.openxmlformats.org/officeDocument/2006/relationships" r:id="rId3"/>
        </xdr:cNvPr>
        <xdr:cNvSpPr/>
      </xdr:nvSpPr>
      <xdr:spPr>
        <a:xfrm>
          <a:off x="9153525" y="609600"/>
          <a:ext cx="23336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「配偶者（特別）控除」へ戻る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666750</xdr:colOff>
      <xdr:row>31</xdr:row>
      <xdr:rowOff>228600</xdr:rowOff>
    </xdr:from>
    <xdr:to>
      <xdr:col>17</xdr:col>
      <xdr:colOff>257175</xdr:colOff>
      <xdr:row>33</xdr:row>
      <xdr:rowOff>109537</xdr:rowOff>
    </xdr:to>
    <xdr:sp macro="" textlink="">
      <xdr:nvSpPr>
        <xdr:cNvPr id="15" name="フローチャート: 処理 14">
          <a:hlinkClick xmlns:r="http://schemas.openxmlformats.org/officeDocument/2006/relationships" r:id="rId3"/>
        </xdr:cNvPr>
        <xdr:cNvSpPr/>
      </xdr:nvSpPr>
      <xdr:spPr>
        <a:xfrm>
          <a:off x="9401175" y="7515225"/>
          <a:ext cx="23336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「配偶者（特別）控除」へ戻る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0</xdr:colOff>
      <xdr:row>6</xdr:row>
      <xdr:rowOff>0</xdr:rowOff>
    </xdr:from>
    <xdr:to>
      <xdr:col>16</xdr:col>
      <xdr:colOff>542924</xdr:colOff>
      <xdr:row>7</xdr:row>
      <xdr:rowOff>119062</xdr:rowOff>
    </xdr:to>
    <xdr:sp macro="" textlink="">
      <xdr:nvSpPr>
        <xdr:cNvPr id="8" name="フローチャート: 処理 7">
          <a:hlinkClick xmlns:r="http://schemas.openxmlformats.org/officeDocument/2006/relationships" r:id="rId1"/>
        </xdr:cNvPr>
        <xdr:cNvSpPr/>
      </xdr:nvSpPr>
      <xdr:spPr>
        <a:xfrm>
          <a:off x="8972550" y="129540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14</xdr:col>
      <xdr:colOff>639535</xdr:colOff>
      <xdr:row>2</xdr:row>
      <xdr:rowOff>122464</xdr:rowOff>
    </xdr:from>
    <xdr:to>
      <xdr:col>17</xdr:col>
      <xdr:colOff>474889</xdr:colOff>
      <xdr:row>4</xdr:row>
      <xdr:rowOff>61232</xdr:rowOff>
    </xdr:to>
    <xdr:sp macro="" textlink="">
      <xdr:nvSpPr>
        <xdr:cNvPr id="5" name="フローチャート: 処理 4">
          <a:hlinkClick xmlns:r="http://schemas.openxmlformats.org/officeDocument/2006/relationships" r:id="rId2"/>
        </xdr:cNvPr>
        <xdr:cNvSpPr/>
      </xdr:nvSpPr>
      <xdr:spPr>
        <a:xfrm>
          <a:off x="8899071" y="462643"/>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19</xdr:col>
      <xdr:colOff>119037</xdr:colOff>
      <xdr:row>15</xdr:row>
      <xdr:rowOff>204107</xdr:rowOff>
    </xdr:to>
    <xdr:pic>
      <xdr:nvPicPr>
        <xdr:cNvPr id="2" name="図 1"/>
        <xdr:cNvPicPr>
          <a:picLocks noChangeAspect="1"/>
        </xdr:cNvPicPr>
      </xdr:nvPicPr>
      <xdr:blipFill>
        <a:blip xmlns:r="http://schemas.openxmlformats.org/officeDocument/2006/relationships" r:embed="rId1"/>
        <a:stretch>
          <a:fillRect/>
        </a:stretch>
      </xdr:blipFill>
      <xdr:spPr>
        <a:xfrm>
          <a:off x="0" y="257175"/>
          <a:ext cx="7862862" cy="3061607"/>
        </a:xfrm>
        <a:prstGeom prst="rect">
          <a:avLst/>
        </a:prstGeom>
        <a:ln>
          <a:solidFill>
            <a:schemeClr val="tx1"/>
          </a:solidFill>
        </a:ln>
      </xdr:spPr>
    </xdr:pic>
    <xdr:clientData/>
  </xdr:twoCellAnchor>
  <xdr:twoCellAnchor>
    <xdr:from>
      <xdr:col>1</xdr:col>
      <xdr:colOff>165230</xdr:colOff>
      <xdr:row>3</xdr:row>
      <xdr:rowOff>194388</xdr:rowOff>
    </xdr:from>
    <xdr:to>
      <xdr:col>10</xdr:col>
      <xdr:colOff>285750</xdr:colOff>
      <xdr:row>14</xdr:row>
      <xdr:rowOff>223546</xdr:rowOff>
    </xdr:to>
    <xdr:sp macro="" textlink="">
      <xdr:nvSpPr>
        <xdr:cNvPr id="3" name="正方形/長方形 2"/>
        <xdr:cNvSpPr/>
      </xdr:nvSpPr>
      <xdr:spPr>
        <a:xfrm>
          <a:off x="231905" y="775413"/>
          <a:ext cx="5806945" cy="264853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676663</xdr:colOff>
      <xdr:row>17</xdr:row>
      <xdr:rowOff>22548</xdr:rowOff>
    </xdr:from>
    <xdr:to>
      <xdr:col>9</xdr:col>
      <xdr:colOff>104580</xdr:colOff>
      <xdr:row>23</xdr:row>
      <xdr:rowOff>105163</xdr:rowOff>
    </xdr:to>
    <xdr:sp macro="" textlink="">
      <xdr:nvSpPr>
        <xdr:cNvPr id="4" name="フローチャート: 端子 3"/>
        <xdr:cNvSpPr/>
      </xdr:nvSpPr>
      <xdr:spPr>
        <a:xfrm>
          <a:off x="1362463" y="3870648"/>
          <a:ext cx="3942767" cy="151136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給与の源泉徴収票の内容を入力する際、上記の赤枠の内容を入力してください。（上記の欄に収まらない場合は、摘要欄に記載されている場合がありますのでご注意ください。）</a:t>
          </a:r>
          <a:endParaRPr lang="ja-JP" altLang="ja-JP">
            <a:solidFill>
              <a:sysClr val="windowText" lastClr="000000"/>
            </a:solidFill>
            <a:effectLst/>
          </a:endParaRPr>
        </a:p>
      </xdr:txBody>
    </xdr:sp>
    <xdr:clientData/>
  </xdr:twoCellAnchor>
  <xdr:twoCellAnchor>
    <xdr:from>
      <xdr:col>5</xdr:col>
      <xdr:colOff>261840</xdr:colOff>
      <xdr:row>15</xdr:row>
      <xdr:rowOff>51708</xdr:rowOff>
    </xdr:from>
    <xdr:to>
      <xdr:col>6</xdr:col>
      <xdr:colOff>108274</xdr:colOff>
      <xdr:row>16</xdr:row>
      <xdr:rowOff>203914</xdr:rowOff>
    </xdr:to>
    <xdr:sp macro="" textlink="">
      <xdr:nvSpPr>
        <xdr:cNvPr id="5" name="下矢印 4"/>
        <xdr:cNvSpPr/>
      </xdr:nvSpPr>
      <xdr:spPr>
        <a:xfrm rot="10800000">
          <a:off x="3024090" y="3423558"/>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76200</xdr:colOff>
      <xdr:row>25</xdr:row>
      <xdr:rowOff>66675</xdr:rowOff>
    </xdr:from>
    <xdr:to>
      <xdr:col>20</xdr:col>
      <xdr:colOff>541813</xdr:colOff>
      <xdr:row>37</xdr:row>
      <xdr:rowOff>142875</xdr:rowOff>
    </xdr:to>
    <xdr:pic>
      <xdr:nvPicPr>
        <xdr:cNvPr id="7" name="図 6"/>
        <xdr:cNvPicPr>
          <a:picLocks noChangeAspect="1"/>
        </xdr:cNvPicPr>
      </xdr:nvPicPr>
      <xdr:blipFill rotWithShape="1">
        <a:blip xmlns:r="http://schemas.openxmlformats.org/officeDocument/2006/relationships" r:embed="rId2"/>
        <a:srcRect t="48115" b="5283"/>
        <a:stretch/>
      </xdr:blipFill>
      <xdr:spPr>
        <a:xfrm>
          <a:off x="142875" y="5905500"/>
          <a:ext cx="8895238" cy="2933700"/>
        </a:xfrm>
        <a:prstGeom prst="rect">
          <a:avLst/>
        </a:prstGeom>
        <a:ln>
          <a:solidFill>
            <a:schemeClr val="tx1"/>
          </a:solidFill>
        </a:ln>
      </xdr:spPr>
    </xdr:pic>
    <xdr:clientData/>
  </xdr:twoCellAnchor>
  <xdr:twoCellAnchor>
    <xdr:from>
      <xdr:col>6</xdr:col>
      <xdr:colOff>466725</xdr:colOff>
      <xdr:row>27</xdr:row>
      <xdr:rowOff>180975</xdr:rowOff>
    </xdr:from>
    <xdr:to>
      <xdr:col>20</xdr:col>
      <xdr:colOff>314325</xdr:colOff>
      <xdr:row>34</xdr:row>
      <xdr:rowOff>57150</xdr:rowOff>
    </xdr:to>
    <xdr:sp macro="" textlink="">
      <xdr:nvSpPr>
        <xdr:cNvPr id="8" name="正方形/長方形 7"/>
        <xdr:cNvSpPr/>
      </xdr:nvSpPr>
      <xdr:spPr>
        <a:xfrm>
          <a:off x="3629025" y="6496050"/>
          <a:ext cx="5181600" cy="15430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36</xdr:row>
      <xdr:rowOff>180975</xdr:rowOff>
    </xdr:from>
    <xdr:to>
      <xdr:col>19</xdr:col>
      <xdr:colOff>304217</xdr:colOff>
      <xdr:row>43</xdr:row>
      <xdr:rowOff>25465</xdr:rowOff>
    </xdr:to>
    <xdr:sp macro="" textlink="">
      <xdr:nvSpPr>
        <xdr:cNvPr id="9" name="フローチャート: 端子 8"/>
        <xdr:cNvSpPr/>
      </xdr:nvSpPr>
      <xdr:spPr>
        <a:xfrm>
          <a:off x="4305300" y="8572500"/>
          <a:ext cx="3942767" cy="151136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a:solidFill>
                <a:schemeClr val="tx1"/>
              </a:solidFill>
            </a:rPr>
            <a:t>給与の源泉徴収票の内容を入力する際、上記の赤枠の内容を入力してください。（上記の欄に収まらない場合は、摘要欄に記載されている場合がありますのでご注意ください。）</a:t>
          </a:r>
          <a:endParaRPr lang="ja-JP" altLang="ja-JP">
            <a:solidFill>
              <a:sysClr val="windowText" lastClr="000000"/>
            </a:solidFill>
            <a:effectLst/>
          </a:endParaRPr>
        </a:p>
      </xdr:txBody>
    </xdr:sp>
    <xdr:clientData/>
  </xdr:twoCellAnchor>
  <xdr:twoCellAnchor>
    <xdr:from>
      <xdr:col>10</xdr:col>
      <xdr:colOff>266700</xdr:colOff>
      <xdr:row>34</xdr:row>
      <xdr:rowOff>161925</xdr:rowOff>
    </xdr:from>
    <xdr:to>
      <xdr:col>10</xdr:col>
      <xdr:colOff>646534</xdr:colOff>
      <xdr:row>36</xdr:row>
      <xdr:rowOff>76006</xdr:rowOff>
    </xdr:to>
    <xdr:sp macro="" textlink="">
      <xdr:nvSpPr>
        <xdr:cNvPr id="10" name="下矢印 9"/>
        <xdr:cNvSpPr/>
      </xdr:nvSpPr>
      <xdr:spPr>
        <a:xfrm rot="10800000">
          <a:off x="6153150" y="8077200"/>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514350</xdr:colOff>
      <xdr:row>2</xdr:row>
      <xdr:rowOff>180975</xdr:rowOff>
    </xdr:from>
    <xdr:to>
      <xdr:col>22</xdr:col>
      <xdr:colOff>676275</xdr:colOff>
      <xdr:row>4</xdr:row>
      <xdr:rowOff>42862</xdr:rowOff>
    </xdr:to>
    <xdr:sp macro="" textlink="">
      <xdr:nvSpPr>
        <xdr:cNvPr id="12" name="フローチャート: 処理 11">
          <a:hlinkClick xmlns:r="http://schemas.openxmlformats.org/officeDocument/2006/relationships" r:id="rId3"/>
        </xdr:cNvPr>
        <xdr:cNvSpPr/>
      </xdr:nvSpPr>
      <xdr:spPr>
        <a:xfrm>
          <a:off x="9010650" y="504825"/>
          <a:ext cx="15335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「扶養控除」へ戻る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21</xdr:col>
      <xdr:colOff>47625</xdr:colOff>
      <xdr:row>42</xdr:row>
      <xdr:rowOff>209550</xdr:rowOff>
    </xdr:from>
    <xdr:to>
      <xdr:col>23</xdr:col>
      <xdr:colOff>209550</xdr:colOff>
      <xdr:row>44</xdr:row>
      <xdr:rowOff>90487</xdr:rowOff>
    </xdr:to>
    <xdr:sp macro="" textlink="">
      <xdr:nvSpPr>
        <xdr:cNvPr id="14" name="フローチャート: 処理 13">
          <a:hlinkClick xmlns:r="http://schemas.openxmlformats.org/officeDocument/2006/relationships" r:id="rId3"/>
        </xdr:cNvPr>
        <xdr:cNvSpPr/>
      </xdr:nvSpPr>
      <xdr:spPr>
        <a:xfrm>
          <a:off x="9229725" y="10096500"/>
          <a:ext cx="1533525"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「扶養控除」へ戻る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3</xdr:row>
      <xdr:rowOff>238124</xdr:rowOff>
    </xdr:from>
    <xdr:to>
      <xdr:col>6</xdr:col>
      <xdr:colOff>57150</xdr:colOff>
      <xdr:row>9</xdr:row>
      <xdr:rowOff>19050</xdr:rowOff>
    </xdr:to>
    <xdr:sp macro="" textlink="">
      <xdr:nvSpPr>
        <xdr:cNvPr id="2" name="フローチャート: 処理 1">
          <a:hlinkClick xmlns:r="http://schemas.openxmlformats.org/officeDocument/2006/relationships" r:id="rId1"/>
        </xdr:cNvPr>
        <xdr:cNvSpPr/>
      </xdr:nvSpPr>
      <xdr:spPr>
        <a:xfrm>
          <a:off x="685800" y="714374"/>
          <a:ext cx="2800350" cy="12096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医療費控除を</a:t>
          </a:r>
          <a:endParaRPr kumimoji="1" lang="en-US" altLang="ja-JP" sz="1800" b="1" cap="none" spc="50">
            <a:ln w="0"/>
            <a:solidFill>
              <a:schemeClr val="bg2"/>
            </a:solidFill>
            <a:effectLst>
              <a:innerShdw blurRad="63500" dist="50800" dir="13500000">
                <a:srgbClr val="000000">
                  <a:alpha val="50000"/>
                </a:srgbClr>
              </a:innerShdw>
            </a:effectLst>
          </a:endParaRPr>
        </a:p>
        <a:p>
          <a:pPr algn="ctr"/>
          <a:r>
            <a:rPr kumimoji="1" lang="ja-JP" altLang="en-US" sz="1800" b="1" cap="none" spc="50">
              <a:ln w="0"/>
              <a:solidFill>
                <a:schemeClr val="bg2"/>
              </a:solidFill>
              <a:effectLst>
                <a:innerShdw blurRad="63500" dist="50800" dir="13500000">
                  <a:srgbClr val="000000">
                    <a:alpha val="50000"/>
                  </a:srgbClr>
                </a:innerShdw>
              </a:effectLst>
            </a:rPr>
            <a:t>適用する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7</xdr:col>
      <xdr:colOff>9525</xdr:colOff>
      <xdr:row>4</xdr:row>
      <xdr:rowOff>9525</xdr:rowOff>
    </xdr:from>
    <xdr:to>
      <xdr:col>11</xdr:col>
      <xdr:colOff>47625</xdr:colOff>
      <xdr:row>9</xdr:row>
      <xdr:rowOff>0</xdr:rowOff>
    </xdr:to>
    <xdr:sp macro="" textlink="">
      <xdr:nvSpPr>
        <xdr:cNvPr id="4" name="フローチャート: 処理 3">
          <a:hlinkClick xmlns:r="http://schemas.openxmlformats.org/officeDocument/2006/relationships" r:id="rId2"/>
        </xdr:cNvPr>
        <xdr:cNvSpPr/>
      </xdr:nvSpPr>
      <xdr:spPr>
        <a:xfrm>
          <a:off x="4124325" y="723900"/>
          <a:ext cx="2781300" cy="11811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セルフメディケーション</a:t>
          </a:r>
          <a:endParaRPr kumimoji="1" lang="en-US" altLang="ja-JP" sz="1800" b="1" cap="none" spc="50">
            <a:ln w="0"/>
            <a:solidFill>
              <a:schemeClr val="bg2"/>
            </a:solidFill>
            <a:effectLst>
              <a:innerShdw blurRad="63500" dist="50800" dir="13500000">
                <a:srgbClr val="000000">
                  <a:alpha val="50000"/>
                </a:srgbClr>
              </a:innerShdw>
            </a:effectLst>
          </a:endParaRPr>
        </a:p>
        <a:p>
          <a:pPr algn="ctr"/>
          <a:r>
            <a:rPr kumimoji="1" lang="ja-JP" altLang="en-US" sz="1800" b="1" cap="none" spc="50">
              <a:ln w="0"/>
              <a:solidFill>
                <a:schemeClr val="bg2"/>
              </a:solidFill>
              <a:effectLst>
                <a:innerShdw blurRad="63500" dist="50800" dir="13500000">
                  <a:srgbClr val="000000">
                    <a:alpha val="50000"/>
                  </a:srgbClr>
                </a:innerShdw>
              </a:effectLst>
            </a:rPr>
            <a:t>税制を適用する</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11</xdr:col>
      <xdr:colOff>561975</xdr:colOff>
      <xdr:row>2</xdr:row>
      <xdr:rowOff>114300</xdr:rowOff>
    </xdr:from>
    <xdr:to>
      <xdr:col>14</xdr:col>
      <xdr:colOff>381000</xdr:colOff>
      <xdr:row>4</xdr:row>
      <xdr:rowOff>66675</xdr:rowOff>
    </xdr:to>
    <xdr:sp macro="" textlink="">
      <xdr:nvSpPr>
        <xdr:cNvPr id="6" name="フローチャート: 処理 5">
          <a:hlinkClick xmlns:r="http://schemas.openxmlformats.org/officeDocument/2006/relationships" r:id="rId3"/>
        </xdr:cNvPr>
        <xdr:cNvSpPr/>
      </xdr:nvSpPr>
      <xdr:spPr>
        <a:xfrm>
          <a:off x="7486650" y="43815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47625</xdr:colOff>
          <xdr:row>40</xdr:row>
          <xdr:rowOff>66675</xdr:rowOff>
        </xdr:from>
        <xdr:to>
          <xdr:col>6</xdr:col>
          <xdr:colOff>1257300</xdr:colOff>
          <xdr:row>41</xdr:row>
          <xdr:rowOff>142875</xdr:rowOff>
        </xdr:to>
        <xdr:sp macro="" textlink="">
          <xdr:nvSpPr>
            <xdr:cNvPr id="27650" name="Button 2" hidden="1">
              <a:extLst>
                <a:ext uri="{63B3BB69-23CF-44E3-9099-C40C66FF867C}">
                  <a14:compatExt spid="_x0000_s276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游ゴシック"/>
                  <a:ea typeface="游ゴシック"/>
                </a:rPr>
                <a:t>印刷する</a:t>
              </a:r>
            </a:p>
          </xdr:txBody>
        </xdr:sp>
        <xdr:clientData fPrintsWithSheet="0"/>
      </xdr:twoCellAnchor>
    </mc:Choice>
    <mc:Fallback/>
  </mc:AlternateContent>
  <xdr:twoCellAnchor>
    <xdr:from>
      <xdr:col>8</xdr:col>
      <xdr:colOff>200025</xdr:colOff>
      <xdr:row>7</xdr:row>
      <xdr:rowOff>504825</xdr:rowOff>
    </xdr:from>
    <xdr:to>
      <xdr:col>10</xdr:col>
      <xdr:colOff>57149</xdr:colOff>
      <xdr:row>8</xdr:row>
      <xdr:rowOff>185737</xdr:rowOff>
    </xdr:to>
    <xdr:sp macro="" textlink="">
      <xdr:nvSpPr>
        <xdr:cNvPr id="4" name="フローチャート: 処理 3">
          <a:hlinkClick xmlns:r="http://schemas.openxmlformats.org/officeDocument/2006/relationships" r:id="rId1"/>
        </xdr:cNvPr>
        <xdr:cNvSpPr/>
      </xdr:nvSpPr>
      <xdr:spPr>
        <a:xfrm>
          <a:off x="8582025" y="3028950"/>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180975</xdr:colOff>
      <xdr:row>5</xdr:row>
      <xdr:rowOff>381000</xdr:rowOff>
    </xdr:from>
    <xdr:to>
      <xdr:col>11</xdr:col>
      <xdr:colOff>0</xdr:colOff>
      <xdr:row>7</xdr:row>
      <xdr:rowOff>123825</xdr:rowOff>
    </xdr:to>
    <xdr:sp macro="" textlink="">
      <xdr:nvSpPr>
        <xdr:cNvPr id="6" name="フローチャート: 処理 5">
          <a:hlinkClick xmlns:r="http://schemas.openxmlformats.org/officeDocument/2006/relationships" r:id="rId2"/>
        </xdr:cNvPr>
        <xdr:cNvSpPr/>
      </xdr:nvSpPr>
      <xdr:spPr>
        <a:xfrm>
          <a:off x="8972550" y="26384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647700</xdr:colOff>
          <xdr:row>40</xdr:row>
          <xdr:rowOff>76200</xdr:rowOff>
        </xdr:from>
        <xdr:to>
          <xdr:col>7</xdr:col>
          <xdr:colOff>457200</xdr:colOff>
          <xdr:row>41</xdr:row>
          <xdr:rowOff>152400</xdr:rowOff>
        </xdr:to>
        <xdr:sp macro="" textlink="">
          <xdr:nvSpPr>
            <xdr:cNvPr id="33794" name="Button 2" hidden="1">
              <a:extLst>
                <a:ext uri="{63B3BB69-23CF-44E3-9099-C40C66FF867C}">
                  <a14:compatExt spid="_x0000_s337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ja-JP" altLang="en-US" sz="1100" b="1" i="0" u="none" strike="noStrike" baseline="0">
                  <a:solidFill>
                    <a:srgbClr val="000000"/>
                  </a:solidFill>
                  <a:latin typeface="游ゴシック"/>
                  <a:ea typeface="游ゴシック"/>
                </a:rPr>
                <a:t>印刷する</a:t>
              </a:r>
            </a:p>
          </xdr:txBody>
        </xdr:sp>
        <xdr:clientData fPrintsWithSheet="0"/>
      </xdr:twoCellAnchor>
    </mc:Choice>
    <mc:Fallback/>
  </mc:AlternateContent>
  <xdr:twoCellAnchor>
    <xdr:from>
      <xdr:col>8</xdr:col>
      <xdr:colOff>79375</xdr:colOff>
      <xdr:row>4</xdr:row>
      <xdr:rowOff>29766</xdr:rowOff>
    </xdr:from>
    <xdr:to>
      <xdr:col>12</xdr:col>
      <xdr:colOff>623490</xdr:colOff>
      <xdr:row>4</xdr:row>
      <xdr:rowOff>386953</xdr:rowOff>
    </xdr:to>
    <xdr:sp macro="" textlink="">
      <xdr:nvSpPr>
        <xdr:cNvPr id="7" name="フローチャート: 処理 6">
          <a:hlinkClick xmlns:r="http://schemas.openxmlformats.org/officeDocument/2006/relationships" r:id="rId1"/>
        </xdr:cNvPr>
        <xdr:cNvSpPr/>
      </xdr:nvSpPr>
      <xdr:spPr>
        <a:xfrm>
          <a:off x="9286875" y="2252266"/>
          <a:ext cx="1228724" cy="357187"/>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参考資料</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49609</xdr:colOff>
      <xdr:row>3</xdr:row>
      <xdr:rowOff>793750</xdr:rowOff>
    </xdr:from>
    <xdr:to>
      <xdr:col>13</xdr:col>
      <xdr:colOff>556815</xdr:colOff>
      <xdr:row>3</xdr:row>
      <xdr:rowOff>1222375</xdr:rowOff>
    </xdr:to>
    <xdr:sp macro="" textlink="">
      <xdr:nvSpPr>
        <xdr:cNvPr id="6" name="フローチャート: 処理 5">
          <a:hlinkClick xmlns:r="http://schemas.openxmlformats.org/officeDocument/2006/relationships" r:id="rId2"/>
        </xdr:cNvPr>
        <xdr:cNvSpPr/>
      </xdr:nvSpPr>
      <xdr:spPr>
        <a:xfrm>
          <a:off x="9068593" y="1319609"/>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10</xdr:row>
      <xdr:rowOff>9526</xdr:rowOff>
    </xdr:from>
    <xdr:to>
      <xdr:col>2</xdr:col>
      <xdr:colOff>9524</xdr:colOff>
      <xdr:row>15</xdr:row>
      <xdr:rowOff>371475</xdr:rowOff>
    </xdr:to>
    <xdr:sp macro="" textlink="">
      <xdr:nvSpPr>
        <xdr:cNvPr id="7" name="正方形/長方形 6"/>
        <xdr:cNvSpPr/>
      </xdr:nvSpPr>
      <xdr:spPr>
        <a:xfrm>
          <a:off x="266700" y="3000376"/>
          <a:ext cx="1485899" cy="234314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1857374</xdr:colOff>
      <xdr:row>9</xdr:row>
      <xdr:rowOff>266700</xdr:rowOff>
    </xdr:from>
    <xdr:to>
      <xdr:col>7</xdr:col>
      <xdr:colOff>9523</xdr:colOff>
      <xdr:row>16</xdr:row>
      <xdr:rowOff>9525</xdr:rowOff>
    </xdr:to>
    <xdr:sp macro="" textlink="">
      <xdr:nvSpPr>
        <xdr:cNvPr id="8" name="正方形/長方形 7"/>
        <xdr:cNvSpPr/>
      </xdr:nvSpPr>
      <xdr:spPr>
        <a:xfrm>
          <a:off x="7000874" y="3267075"/>
          <a:ext cx="1466849" cy="23812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17</xdr:row>
      <xdr:rowOff>85140</xdr:rowOff>
    </xdr:from>
    <xdr:to>
      <xdr:col>2</xdr:col>
      <xdr:colOff>1590675</xdr:colOff>
      <xdr:row>18</xdr:row>
      <xdr:rowOff>219075</xdr:rowOff>
    </xdr:to>
    <xdr:sp macro="" textlink="">
      <xdr:nvSpPr>
        <xdr:cNvPr id="9" name="フローチャート: 端子 8"/>
        <xdr:cNvSpPr/>
      </xdr:nvSpPr>
      <xdr:spPr>
        <a:xfrm>
          <a:off x="95250" y="6104940"/>
          <a:ext cx="3048000" cy="51493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医療を受けた方ごとに入力してください。</a:t>
          </a:r>
          <a:endParaRPr lang="en-US" altLang="ja-JP" b="1">
            <a:solidFill>
              <a:sysClr val="windowText" lastClr="000000"/>
            </a:solidFill>
            <a:effectLst/>
          </a:endParaRPr>
        </a:p>
      </xdr:txBody>
    </xdr:sp>
    <xdr:clientData/>
  </xdr:twoCellAnchor>
  <xdr:twoCellAnchor>
    <xdr:from>
      <xdr:col>1</xdr:col>
      <xdr:colOff>709127</xdr:colOff>
      <xdr:row>16</xdr:row>
      <xdr:rowOff>19050</xdr:rowOff>
    </xdr:from>
    <xdr:to>
      <xdr:col>1</xdr:col>
      <xdr:colOff>1088961</xdr:colOff>
      <xdr:row>17</xdr:row>
      <xdr:rowOff>28381</xdr:rowOff>
    </xdr:to>
    <xdr:sp macro="" textlink="">
      <xdr:nvSpPr>
        <xdr:cNvPr id="10" name="下矢印 9"/>
        <xdr:cNvSpPr/>
      </xdr:nvSpPr>
      <xdr:spPr>
        <a:xfrm rot="10800000">
          <a:off x="775802" y="5657850"/>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733425</xdr:colOff>
      <xdr:row>17</xdr:row>
      <xdr:rowOff>123241</xdr:rowOff>
    </xdr:from>
    <xdr:to>
      <xdr:col>9</xdr:col>
      <xdr:colOff>219075</xdr:colOff>
      <xdr:row>21</xdr:row>
      <xdr:rowOff>161925</xdr:rowOff>
    </xdr:to>
    <xdr:sp macro="" textlink="">
      <xdr:nvSpPr>
        <xdr:cNvPr id="11" name="フローチャート: 端子 10"/>
        <xdr:cNvSpPr/>
      </xdr:nvSpPr>
      <xdr:spPr>
        <a:xfrm>
          <a:off x="5876925" y="6143041"/>
          <a:ext cx="3771900" cy="1562684"/>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医療費を支払った後に保険等で補填があれば入力してください。補填額が申告時点で不明の場合は、見積額を入力してください。その後見積額と異なった場合は、遡って医療費控除の訂正を行ってください。</a:t>
          </a:r>
          <a:endParaRPr lang="en-US" altLang="ja-JP" b="1">
            <a:solidFill>
              <a:sysClr val="windowText" lastClr="000000"/>
            </a:solidFill>
            <a:effectLst/>
          </a:endParaRPr>
        </a:p>
      </xdr:txBody>
    </xdr:sp>
    <xdr:clientData/>
  </xdr:twoCellAnchor>
  <xdr:twoCellAnchor>
    <xdr:from>
      <xdr:col>6</xdr:col>
      <xdr:colOff>528152</xdr:colOff>
      <xdr:row>16</xdr:row>
      <xdr:rowOff>47625</xdr:rowOff>
    </xdr:from>
    <xdr:to>
      <xdr:col>6</xdr:col>
      <xdr:colOff>907986</xdr:colOff>
      <xdr:row>17</xdr:row>
      <xdr:rowOff>56956</xdr:rowOff>
    </xdr:to>
    <xdr:sp macro="" textlink="">
      <xdr:nvSpPr>
        <xdr:cNvPr id="12" name="下矢印 11"/>
        <xdr:cNvSpPr/>
      </xdr:nvSpPr>
      <xdr:spPr>
        <a:xfrm rot="10800000">
          <a:off x="7529027" y="5686425"/>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66674</xdr:colOff>
      <xdr:row>3</xdr:row>
      <xdr:rowOff>19050</xdr:rowOff>
    </xdr:from>
    <xdr:to>
      <xdr:col>10</xdr:col>
      <xdr:colOff>504825</xdr:colOff>
      <xdr:row>4</xdr:row>
      <xdr:rowOff>38100</xdr:rowOff>
    </xdr:to>
    <xdr:sp macro="" textlink="">
      <xdr:nvSpPr>
        <xdr:cNvPr id="14" name="フローチャート: 処理 13">
          <a:hlinkClick xmlns:r="http://schemas.openxmlformats.org/officeDocument/2006/relationships" r:id="rId1"/>
        </xdr:cNvPr>
        <xdr:cNvSpPr/>
      </xdr:nvSpPr>
      <xdr:spPr>
        <a:xfrm>
          <a:off x="8810624" y="476250"/>
          <a:ext cx="1809751" cy="4381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「医療費控除」へ戻る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504825</xdr:colOff>
      <xdr:row>36</xdr:row>
      <xdr:rowOff>180975</xdr:rowOff>
    </xdr:from>
    <xdr:to>
      <xdr:col>12</xdr:col>
      <xdr:colOff>257176</xdr:colOff>
      <xdr:row>38</xdr:row>
      <xdr:rowOff>0</xdr:rowOff>
    </xdr:to>
    <xdr:sp macro="" textlink="">
      <xdr:nvSpPr>
        <xdr:cNvPr id="13" name="フローチャート: 処理 12">
          <a:hlinkClick xmlns:r="http://schemas.openxmlformats.org/officeDocument/2006/relationships" r:id="rId1"/>
        </xdr:cNvPr>
        <xdr:cNvSpPr/>
      </xdr:nvSpPr>
      <xdr:spPr>
        <a:xfrm>
          <a:off x="9248775" y="13058775"/>
          <a:ext cx="1809751" cy="438150"/>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「医療費控除」へ戻る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1230312</xdr:colOff>
      <xdr:row>18</xdr:row>
      <xdr:rowOff>216110</xdr:rowOff>
    </xdr:from>
    <xdr:to>
      <xdr:col>5</xdr:col>
      <xdr:colOff>289322</xdr:colOff>
      <xdr:row>21</xdr:row>
      <xdr:rowOff>76201</xdr:rowOff>
    </xdr:to>
    <xdr:sp macro="" textlink="">
      <xdr:nvSpPr>
        <xdr:cNvPr id="4" name="フローチャート: 端子 3"/>
        <xdr:cNvSpPr/>
      </xdr:nvSpPr>
      <xdr:spPr>
        <a:xfrm>
          <a:off x="1746250" y="5812048"/>
          <a:ext cx="3771900" cy="991184"/>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b="1">
              <a:solidFill>
                <a:sysClr val="windowText" lastClr="000000"/>
              </a:solidFill>
              <a:effectLst/>
            </a:rPr>
            <a:t>対象となる医療品については領収書（レシート）に控除対象であることが記載されています。</a:t>
          </a:r>
          <a:endParaRPr lang="en-US" altLang="ja-JP" b="1">
            <a:solidFill>
              <a:sysClr val="windowText" lastClr="000000"/>
            </a:solidFill>
            <a:effectLst/>
          </a:endParaRPr>
        </a:p>
        <a:p>
          <a:endParaRPr lang="en-US" altLang="ja-JP" b="1">
            <a:solidFill>
              <a:sysClr val="windowText" lastClr="000000"/>
            </a:solidFill>
            <a:effectLst/>
          </a:endParaRPr>
        </a:p>
      </xdr:txBody>
    </xdr:sp>
    <xdr:clientData/>
  </xdr:twoCellAnchor>
  <xdr:twoCellAnchor>
    <xdr:from>
      <xdr:col>3</xdr:col>
      <xdr:colOff>913914</xdr:colOff>
      <xdr:row>17</xdr:row>
      <xdr:rowOff>79376</xdr:rowOff>
    </xdr:from>
    <xdr:to>
      <xdr:col>3</xdr:col>
      <xdr:colOff>1293748</xdr:colOff>
      <xdr:row>18</xdr:row>
      <xdr:rowOff>92675</xdr:rowOff>
    </xdr:to>
    <xdr:sp macro="" textlink="">
      <xdr:nvSpPr>
        <xdr:cNvPr id="5" name="下矢印 4"/>
        <xdr:cNvSpPr/>
      </xdr:nvSpPr>
      <xdr:spPr>
        <a:xfrm rot="10800000">
          <a:off x="3255477" y="5298282"/>
          <a:ext cx="379834" cy="3903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1815703</xdr:colOff>
      <xdr:row>12</xdr:row>
      <xdr:rowOff>19844</xdr:rowOff>
    </xdr:from>
    <xdr:to>
      <xdr:col>4</xdr:col>
      <xdr:colOff>0</xdr:colOff>
      <xdr:row>17</xdr:row>
      <xdr:rowOff>23416</xdr:rowOff>
    </xdr:to>
    <xdr:sp macro="" textlink="">
      <xdr:nvSpPr>
        <xdr:cNvPr id="7" name="正方形/長方形 6"/>
        <xdr:cNvSpPr/>
      </xdr:nvSpPr>
      <xdr:spPr>
        <a:xfrm>
          <a:off x="2331641" y="3423047"/>
          <a:ext cx="2103437" cy="1819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277811</xdr:colOff>
      <xdr:row>4</xdr:row>
      <xdr:rowOff>19843</xdr:rowOff>
    </xdr:from>
    <xdr:to>
      <xdr:col>14</xdr:col>
      <xdr:colOff>218280</xdr:colOff>
      <xdr:row>6</xdr:row>
      <xdr:rowOff>0</xdr:rowOff>
    </xdr:to>
    <xdr:sp macro="" textlink="">
      <xdr:nvSpPr>
        <xdr:cNvPr id="8" name="フローチャート: 処理 7">
          <a:hlinkClick xmlns:r="http://schemas.openxmlformats.org/officeDocument/2006/relationships" r:id="rId1"/>
        </xdr:cNvPr>
        <xdr:cNvSpPr/>
      </xdr:nvSpPr>
      <xdr:spPr>
        <a:xfrm>
          <a:off x="9485311" y="982265"/>
          <a:ext cx="1994297" cy="674688"/>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「セルフメディケーション税制」へ戻る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218281</xdr:colOff>
      <xdr:row>35</xdr:row>
      <xdr:rowOff>337343</xdr:rowOff>
    </xdr:from>
    <xdr:to>
      <xdr:col>14</xdr:col>
      <xdr:colOff>158750</xdr:colOff>
      <xdr:row>38</xdr:row>
      <xdr:rowOff>19844</xdr:rowOff>
    </xdr:to>
    <xdr:sp macro="" textlink="">
      <xdr:nvSpPr>
        <xdr:cNvPr id="6" name="フローチャート: 処理 5">
          <a:hlinkClick xmlns:r="http://schemas.openxmlformats.org/officeDocument/2006/relationships" r:id="rId1"/>
        </xdr:cNvPr>
        <xdr:cNvSpPr/>
      </xdr:nvSpPr>
      <xdr:spPr>
        <a:xfrm>
          <a:off x="9425781" y="12342812"/>
          <a:ext cx="1994297" cy="674688"/>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「セルフメディケーション税制」へ戻る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4</xdr:row>
      <xdr:rowOff>9526</xdr:rowOff>
    </xdr:from>
    <xdr:to>
      <xdr:col>3</xdr:col>
      <xdr:colOff>676275</xdr:colOff>
      <xdr:row>6</xdr:row>
      <xdr:rowOff>142876</xdr:rowOff>
    </xdr:to>
    <xdr:sp macro="" textlink="">
      <xdr:nvSpPr>
        <xdr:cNvPr id="2" name="フローチャート: 処理 1">
          <a:hlinkClick xmlns:r="http://schemas.openxmlformats.org/officeDocument/2006/relationships" r:id="rId1"/>
        </xdr:cNvPr>
        <xdr:cNvSpPr/>
      </xdr:nvSpPr>
      <xdr:spPr>
        <a:xfrm>
          <a:off x="695325" y="952501"/>
          <a:ext cx="1352550" cy="6096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給与</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7</xdr:col>
      <xdr:colOff>688180</xdr:colOff>
      <xdr:row>17</xdr:row>
      <xdr:rowOff>7824</xdr:rowOff>
    </xdr:from>
    <xdr:to>
      <xdr:col>10</xdr:col>
      <xdr:colOff>8505</xdr:colOff>
      <xdr:row>19</xdr:row>
      <xdr:rowOff>136071</xdr:rowOff>
    </xdr:to>
    <xdr:sp macro="" textlink="">
      <xdr:nvSpPr>
        <xdr:cNvPr id="19" name="フローチャート: 処理 18">
          <a:hlinkClick xmlns:r="http://schemas.openxmlformats.org/officeDocument/2006/relationships" r:id="rId2"/>
        </xdr:cNvPr>
        <xdr:cNvSpPr/>
      </xdr:nvSpPr>
      <xdr:spPr>
        <a:xfrm>
          <a:off x="4821350" y="4430145"/>
          <a:ext cx="1386909" cy="604497"/>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医療費控除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4</xdr:col>
      <xdr:colOff>687500</xdr:colOff>
      <xdr:row>16</xdr:row>
      <xdr:rowOff>236765</xdr:rowOff>
    </xdr:from>
    <xdr:to>
      <xdr:col>7</xdr:col>
      <xdr:colOff>1</xdr:colOff>
      <xdr:row>19</xdr:row>
      <xdr:rowOff>170090</xdr:rowOff>
    </xdr:to>
    <xdr:sp macro="" textlink="">
      <xdr:nvSpPr>
        <xdr:cNvPr id="20" name="フローチャート: 処理 19">
          <a:hlinkClick xmlns:r="http://schemas.openxmlformats.org/officeDocument/2006/relationships" r:id="rId3"/>
        </xdr:cNvPr>
        <xdr:cNvSpPr/>
      </xdr:nvSpPr>
      <xdr:spPr>
        <a:xfrm>
          <a:off x="2754085" y="4420961"/>
          <a:ext cx="1379086" cy="6477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扶養控除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14967</xdr:colOff>
      <xdr:row>17</xdr:row>
      <xdr:rowOff>14968</xdr:rowOff>
    </xdr:from>
    <xdr:to>
      <xdr:col>4</xdr:col>
      <xdr:colOff>8503</xdr:colOff>
      <xdr:row>19</xdr:row>
      <xdr:rowOff>144575</xdr:rowOff>
    </xdr:to>
    <xdr:sp macro="" textlink="">
      <xdr:nvSpPr>
        <xdr:cNvPr id="21" name="フローチャート: 処理 20">
          <a:hlinkClick xmlns:r="http://schemas.openxmlformats.org/officeDocument/2006/relationships" r:id="rId4"/>
        </xdr:cNvPr>
        <xdr:cNvSpPr/>
      </xdr:nvSpPr>
      <xdr:spPr>
        <a:xfrm>
          <a:off x="703829" y="4437289"/>
          <a:ext cx="1371259" cy="605857"/>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kumimoji="1" lang="ja-JP" altLang="en-US" sz="1200" b="1" cap="none" spc="50">
              <a:ln w="0"/>
              <a:solidFill>
                <a:schemeClr val="bg2"/>
              </a:solidFill>
              <a:effectLst>
                <a:innerShdw blurRad="63500" dist="50800" dir="13500000">
                  <a:srgbClr val="000000">
                    <a:alpha val="50000"/>
                  </a:srgbClr>
                </a:innerShdw>
              </a:effectLst>
            </a:rPr>
            <a:t>配偶者（特別）</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5783</xdr:colOff>
      <xdr:row>13</xdr:row>
      <xdr:rowOff>5783</xdr:rowOff>
    </xdr:from>
    <xdr:to>
      <xdr:col>9</xdr:col>
      <xdr:colOff>688860</xdr:colOff>
      <xdr:row>15</xdr:row>
      <xdr:rowOff>187098</xdr:rowOff>
    </xdr:to>
    <xdr:sp macro="" textlink="">
      <xdr:nvSpPr>
        <xdr:cNvPr id="22" name="フローチャート: 処理 21">
          <a:hlinkClick xmlns:r="http://schemas.openxmlformats.org/officeDocument/2006/relationships" r:id="rId5"/>
        </xdr:cNvPr>
        <xdr:cNvSpPr/>
      </xdr:nvSpPr>
      <xdr:spPr>
        <a:xfrm>
          <a:off x="4827814" y="3475604"/>
          <a:ext cx="1371939" cy="65756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400" b="1" cap="none" spc="50">
              <a:ln w="0"/>
              <a:solidFill>
                <a:schemeClr val="bg2"/>
              </a:solidFill>
              <a:effectLst>
                <a:innerShdw blurRad="63500" dist="50800" dir="13500000">
                  <a:srgbClr val="000000">
                    <a:alpha val="50000"/>
                  </a:srgbClr>
                </a:innerShdw>
              </a:effectLst>
            </a:rPr>
            <a:t>障害者控除</a:t>
          </a:r>
          <a:endParaRPr kumimoji="1" lang="en-US" altLang="ja-JP" sz="14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8164</xdr:colOff>
      <xdr:row>12</xdr:row>
      <xdr:rowOff>234724</xdr:rowOff>
    </xdr:from>
    <xdr:to>
      <xdr:col>6</xdr:col>
      <xdr:colOff>688861</xdr:colOff>
      <xdr:row>15</xdr:row>
      <xdr:rowOff>153081</xdr:rowOff>
    </xdr:to>
    <xdr:sp macro="" textlink="">
      <xdr:nvSpPr>
        <xdr:cNvPr id="23" name="フローチャート: 処理 22">
          <a:hlinkClick xmlns:r="http://schemas.openxmlformats.org/officeDocument/2006/relationships" r:id="rId6"/>
        </xdr:cNvPr>
        <xdr:cNvSpPr/>
      </xdr:nvSpPr>
      <xdr:spPr>
        <a:xfrm>
          <a:off x="2763610" y="3466420"/>
          <a:ext cx="1369559" cy="63273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勤労学生</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1</xdr:col>
      <xdr:colOff>687841</xdr:colOff>
      <xdr:row>12</xdr:row>
      <xdr:rowOff>234042</xdr:rowOff>
    </xdr:from>
    <xdr:to>
      <xdr:col>3</xdr:col>
      <xdr:colOff>688861</xdr:colOff>
      <xdr:row>15</xdr:row>
      <xdr:rowOff>136072</xdr:rowOff>
    </xdr:to>
    <xdr:sp macro="" textlink="">
      <xdr:nvSpPr>
        <xdr:cNvPr id="24" name="フローチャート: 処理 23">
          <a:hlinkClick xmlns:r="http://schemas.openxmlformats.org/officeDocument/2006/relationships" r:id="rId7"/>
        </xdr:cNvPr>
        <xdr:cNvSpPr/>
      </xdr:nvSpPr>
      <xdr:spPr>
        <a:xfrm>
          <a:off x="687841" y="3465738"/>
          <a:ext cx="1378743" cy="61640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寡婦・ひとり親</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28575</xdr:colOff>
      <xdr:row>9</xdr:row>
      <xdr:rowOff>9524</xdr:rowOff>
    </xdr:from>
    <xdr:to>
      <xdr:col>9</xdr:col>
      <xdr:colOff>676275</xdr:colOff>
      <xdr:row>11</xdr:row>
      <xdr:rowOff>171449</xdr:rowOff>
    </xdr:to>
    <xdr:sp macro="" textlink="">
      <xdr:nvSpPr>
        <xdr:cNvPr id="25" name="フローチャート: 処理 24">
          <a:hlinkClick xmlns:r="http://schemas.openxmlformats.org/officeDocument/2006/relationships" r:id="rId8"/>
        </xdr:cNvPr>
        <xdr:cNvSpPr/>
      </xdr:nvSpPr>
      <xdr:spPr>
        <a:xfrm>
          <a:off x="4829175" y="2524124"/>
          <a:ext cx="1333500" cy="638175"/>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地震保険料</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0</xdr:colOff>
      <xdr:row>9</xdr:row>
      <xdr:rowOff>0</xdr:rowOff>
    </xdr:from>
    <xdr:to>
      <xdr:col>6</xdr:col>
      <xdr:colOff>676275</xdr:colOff>
      <xdr:row>11</xdr:row>
      <xdr:rowOff>161925</xdr:rowOff>
    </xdr:to>
    <xdr:sp macro="" textlink="">
      <xdr:nvSpPr>
        <xdr:cNvPr id="26" name="フローチャート: 処理 25">
          <a:hlinkClick xmlns:r="http://schemas.openxmlformats.org/officeDocument/2006/relationships" r:id="rId9"/>
        </xdr:cNvPr>
        <xdr:cNvSpPr/>
      </xdr:nvSpPr>
      <xdr:spPr>
        <a:xfrm>
          <a:off x="2743200" y="2514599"/>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2"/>
              </a:solidFill>
              <a:effectLst>
                <a:innerShdw blurRad="63500" dist="50800" dir="13500000">
                  <a:srgbClr val="000000">
                    <a:alpha val="50000"/>
                  </a:srgbClr>
                </a:innerShdw>
              </a:effectLst>
            </a:rPr>
            <a:t>生命保険料</a:t>
          </a:r>
          <a:endParaRPr kumimoji="1" lang="en-US" altLang="ja-JP" sz="1200" b="1" cap="none" spc="50">
            <a:ln w="0"/>
            <a:solidFill>
              <a:schemeClr val="bg2"/>
            </a:solidFill>
            <a:effectLst>
              <a:innerShdw blurRad="63500" dist="50800" dir="13500000">
                <a:srgbClr val="000000">
                  <a:alpha val="50000"/>
                </a:srgbClr>
              </a:innerShdw>
            </a:effectLst>
          </a:endParaRPr>
        </a:p>
        <a:p>
          <a:pPr algn="ctr"/>
          <a:r>
            <a:rPr kumimoji="1" lang="ja-JP" altLang="en-US" sz="1200" b="1" cap="none" spc="50">
              <a:ln w="0"/>
              <a:solidFill>
                <a:schemeClr val="bg2"/>
              </a:solidFill>
              <a:effectLst>
                <a:innerShdw blurRad="63500" dist="50800" dir="13500000">
                  <a:srgbClr val="000000">
                    <a:alpha val="50000"/>
                  </a:srgbClr>
                </a:innerShdw>
              </a:effectLst>
            </a:rPr>
            <a:t>控除</a:t>
          </a:r>
          <a:endParaRPr kumimoji="1" lang="en-US" altLang="ja-JP" sz="12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19049</xdr:colOff>
      <xdr:row>9</xdr:row>
      <xdr:rowOff>0</xdr:rowOff>
    </xdr:from>
    <xdr:to>
      <xdr:col>4</xdr:col>
      <xdr:colOff>8503</xdr:colOff>
      <xdr:row>11</xdr:row>
      <xdr:rowOff>153081</xdr:rowOff>
    </xdr:to>
    <xdr:sp macro="" textlink="">
      <xdr:nvSpPr>
        <xdr:cNvPr id="27" name="フローチャート: 処理 26">
          <a:hlinkClick xmlns:r="http://schemas.openxmlformats.org/officeDocument/2006/relationships" r:id="rId10"/>
        </xdr:cNvPr>
        <xdr:cNvSpPr/>
      </xdr:nvSpPr>
      <xdr:spPr>
        <a:xfrm>
          <a:off x="707911" y="2517320"/>
          <a:ext cx="1367177" cy="62933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i="0" cap="none" spc="50">
              <a:ln w="0"/>
              <a:solidFill>
                <a:schemeClr val="bg2"/>
              </a:solidFill>
              <a:effectLst>
                <a:innerShdw blurRad="63500" dist="50800" dir="13500000">
                  <a:srgbClr val="000000">
                    <a:alpha val="50000"/>
                  </a:srgbClr>
                </a:innerShdw>
              </a:effectLst>
            </a:rPr>
            <a:t>社会保険料</a:t>
          </a:r>
          <a:endParaRPr kumimoji="1" lang="en-US" altLang="ja-JP" sz="1200" b="1" i="0" cap="none" spc="50">
            <a:ln w="0"/>
            <a:solidFill>
              <a:schemeClr val="bg2"/>
            </a:solidFill>
            <a:effectLst>
              <a:innerShdw blurRad="63500" dist="50800" dir="13500000">
                <a:srgbClr val="000000">
                  <a:alpha val="50000"/>
                </a:srgbClr>
              </a:innerShdw>
            </a:effectLst>
          </a:endParaRPr>
        </a:p>
        <a:p>
          <a:pPr algn="ctr"/>
          <a:r>
            <a:rPr kumimoji="1" lang="ja-JP" altLang="en-US" sz="1200" b="1" i="0" cap="none" spc="50">
              <a:ln w="0"/>
              <a:solidFill>
                <a:schemeClr val="bg2"/>
              </a:solidFill>
              <a:effectLst>
                <a:innerShdw blurRad="63500" dist="50800" dir="13500000">
                  <a:srgbClr val="000000">
                    <a:alpha val="50000"/>
                  </a:srgbClr>
                </a:innerShdw>
              </a:effectLst>
            </a:rPr>
            <a:t>控除</a:t>
          </a:r>
          <a:endParaRPr kumimoji="1" lang="en-US" altLang="ja-JP" sz="1200" b="1" i="0" cap="none" spc="50">
            <a:ln w="0"/>
            <a:solidFill>
              <a:schemeClr val="bg2"/>
            </a:solidFill>
            <a:effectLst>
              <a:innerShdw blurRad="63500" dist="50800" dir="13500000">
                <a:srgbClr val="000000">
                  <a:alpha val="50000"/>
                </a:srgbClr>
              </a:innerShdw>
            </a:effectLst>
          </a:endParaRPr>
        </a:p>
      </xdr:txBody>
    </xdr:sp>
    <xdr:clientData/>
  </xdr:twoCellAnchor>
  <xdr:twoCellAnchor>
    <xdr:from>
      <xdr:col>5</xdr:col>
      <xdr:colOff>0</xdr:colOff>
      <xdr:row>4</xdr:row>
      <xdr:rowOff>19049</xdr:rowOff>
    </xdr:from>
    <xdr:to>
      <xdr:col>6</xdr:col>
      <xdr:colOff>676275</xdr:colOff>
      <xdr:row>6</xdr:row>
      <xdr:rowOff>180975</xdr:rowOff>
    </xdr:to>
    <xdr:sp macro="" textlink="">
      <xdr:nvSpPr>
        <xdr:cNvPr id="28" name="フローチャート: 処理 27">
          <a:hlinkClick xmlns:r="http://schemas.openxmlformats.org/officeDocument/2006/relationships" r:id="rId11"/>
        </xdr:cNvPr>
        <xdr:cNvSpPr/>
      </xdr:nvSpPr>
      <xdr:spPr>
        <a:xfrm>
          <a:off x="2743200" y="962024"/>
          <a:ext cx="1362075" cy="638176"/>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800" b="1" cap="none" spc="50">
              <a:ln w="0"/>
              <a:solidFill>
                <a:schemeClr val="bg2"/>
              </a:solidFill>
              <a:effectLst>
                <a:innerShdw blurRad="63500" dist="50800" dir="13500000">
                  <a:srgbClr val="000000">
                    <a:alpha val="50000"/>
                  </a:srgbClr>
                </a:innerShdw>
              </a:effectLst>
            </a:rPr>
            <a:t>年金</a:t>
          </a:r>
          <a:endParaRPr kumimoji="1" lang="en-US" altLang="ja-JP" sz="18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2</xdr:col>
      <xdr:colOff>9525</xdr:colOff>
      <xdr:row>23</xdr:row>
      <xdr:rowOff>110558</xdr:rowOff>
    </xdr:from>
    <xdr:to>
      <xdr:col>4</xdr:col>
      <xdr:colOff>19050</xdr:colOff>
      <xdr:row>26</xdr:row>
      <xdr:rowOff>28575</xdr:rowOff>
    </xdr:to>
    <xdr:sp macro="" textlink="">
      <xdr:nvSpPr>
        <xdr:cNvPr id="15" name="フローチャート: 処理 14">
          <a:hlinkClick xmlns:r="http://schemas.openxmlformats.org/officeDocument/2006/relationships" r:id="rId12"/>
        </xdr:cNvPr>
        <xdr:cNvSpPr/>
      </xdr:nvSpPr>
      <xdr:spPr>
        <a:xfrm>
          <a:off x="428625" y="6606608"/>
          <a:ext cx="1381125" cy="632392"/>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cap="none" spc="50">
              <a:ln w="0"/>
              <a:solidFill>
                <a:schemeClr val="bg1"/>
              </a:solidFill>
              <a:effectLst>
                <a:innerShdw blurRad="63500" dist="50800" dir="13500000">
                  <a:srgbClr val="000000">
                    <a:alpha val="50000"/>
                  </a:srgbClr>
                </a:innerShdw>
              </a:effectLst>
            </a:rPr>
            <a:t>申告書へ</a:t>
          </a:r>
          <a:endParaRPr kumimoji="1" lang="en-US" altLang="ja-JP" sz="16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685799</xdr:colOff>
      <xdr:row>2</xdr:row>
      <xdr:rowOff>400051</xdr:rowOff>
    </xdr:from>
    <xdr:to>
      <xdr:col>12</xdr:col>
      <xdr:colOff>504824</xdr:colOff>
      <xdr:row>3</xdr:row>
      <xdr:rowOff>390525</xdr:rowOff>
    </xdr:to>
    <xdr:sp macro="" textlink="">
      <xdr:nvSpPr>
        <xdr:cNvPr id="14" name="フローチャート: 処理 13">
          <a:hlinkClick xmlns:r="http://schemas.openxmlformats.org/officeDocument/2006/relationships" r:id="rId13"/>
        </xdr:cNvPr>
        <xdr:cNvSpPr/>
      </xdr:nvSpPr>
      <xdr:spPr>
        <a:xfrm>
          <a:off x="5905499" y="828676"/>
          <a:ext cx="1876425" cy="400049"/>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「入力フォーム①」へ戻る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7409</xdr:colOff>
      <xdr:row>5</xdr:row>
      <xdr:rowOff>22739</xdr:rowOff>
    </xdr:from>
    <xdr:to>
      <xdr:col>13</xdr:col>
      <xdr:colOff>466725</xdr:colOff>
      <xdr:row>18</xdr:row>
      <xdr:rowOff>57150</xdr:rowOff>
    </xdr:to>
    <xdr:grpSp>
      <xdr:nvGrpSpPr>
        <xdr:cNvPr id="3" name="グループ化 2"/>
        <xdr:cNvGrpSpPr/>
      </xdr:nvGrpSpPr>
      <xdr:grpSpPr>
        <a:xfrm>
          <a:off x="2469532" y="1361631"/>
          <a:ext cx="6785353" cy="3188444"/>
          <a:chOff x="2221706" y="1359694"/>
          <a:chExt cx="6540104" cy="3057525"/>
        </a:xfrm>
      </xdr:grpSpPr>
      <xdr:grpSp>
        <xdr:nvGrpSpPr>
          <xdr:cNvPr id="8" name="グループ化 7"/>
          <xdr:cNvGrpSpPr/>
        </xdr:nvGrpSpPr>
        <xdr:grpSpPr>
          <a:xfrm>
            <a:off x="2221706" y="1359694"/>
            <a:ext cx="6540104" cy="3057525"/>
            <a:chOff x="2105025" y="1743074"/>
            <a:chExt cx="6497241" cy="3057525"/>
          </a:xfrm>
        </xdr:grpSpPr>
        <xdr:pic>
          <xdr:nvPicPr>
            <xdr:cNvPr id="2" name="図 1"/>
            <xdr:cNvPicPr>
              <a:picLocks noChangeAspect="1"/>
            </xdr:cNvPicPr>
          </xdr:nvPicPr>
          <xdr:blipFill>
            <a:blip xmlns:r="http://schemas.openxmlformats.org/officeDocument/2006/relationships" r:embed="rId1"/>
            <a:stretch>
              <a:fillRect/>
            </a:stretch>
          </xdr:blipFill>
          <xdr:spPr>
            <a:xfrm>
              <a:off x="2105025" y="1743074"/>
              <a:ext cx="6497241" cy="3057525"/>
            </a:xfrm>
            <a:prstGeom prst="rect">
              <a:avLst/>
            </a:prstGeom>
            <a:ln>
              <a:solidFill>
                <a:schemeClr val="tx1"/>
              </a:solidFill>
            </a:ln>
          </xdr:spPr>
        </xdr:pic>
        <xdr:sp macro="" textlink="">
          <xdr:nvSpPr>
            <xdr:cNvPr id="4" name="正方形/長方形 3"/>
            <xdr:cNvSpPr/>
          </xdr:nvSpPr>
          <xdr:spPr>
            <a:xfrm>
              <a:off x="3381375" y="2943226"/>
              <a:ext cx="1238250" cy="26670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3381375" y="3219449"/>
              <a:ext cx="1238250" cy="26670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0" name="下矢印 9"/>
          <xdr:cNvSpPr/>
        </xdr:nvSpPr>
        <xdr:spPr>
          <a:xfrm>
            <a:off x="3907631" y="2131219"/>
            <a:ext cx="385763" cy="42386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端子 10"/>
          <xdr:cNvSpPr/>
        </xdr:nvSpPr>
        <xdr:spPr>
          <a:xfrm>
            <a:off x="2557463" y="1707357"/>
            <a:ext cx="3376613" cy="342900"/>
          </a:xfrm>
          <a:prstGeom prst="flowChartTerminator">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源泉徴収票の以下の赤枠を入力してください</a:t>
            </a:r>
          </a:p>
        </xdr:txBody>
      </xdr:sp>
    </xdr:grpSp>
    <xdr:clientData/>
  </xdr:twoCellAnchor>
  <xdr:twoCellAnchor>
    <xdr:from>
      <xdr:col>9</xdr:col>
      <xdr:colOff>180974</xdr:colOff>
      <xdr:row>1</xdr:row>
      <xdr:rowOff>266700</xdr:rowOff>
    </xdr:from>
    <xdr:to>
      <xdr:col>11</xdr:col>
      <xdr:colOff>9524</xdr:colOff>
      <xdr:row>2</xdr:row>
      <xdr:rowOff>419100</xdr:rowOff>
    </xdr:to>
    <xdr:sp macro="" textlink="">
      <xdr:nvSpPr>
        <xdr:cNvPr id="13" name="フローチャート: 処理 12">
          <a:hlinkClick xmlns:r="http://schemas.openxmlformats.org/officeDocument/2006/relationships" r:id="rId2"/>
        </xdr:cNvPr>
        <xdr:cNvSpPr/>
      </xdr:nvSpPr>
      <xdr:spPr>
        <a:xfrm>
          <a:off x="5553074" y="33337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9</xdr:col>
      <xdr:colOff>200025</xdr:colOff>
      <xdr:row>39</xdr:row>
      <xdr:rowOff>66675</xdr:rowOff>
    </xdr:from>
    <xdr:to>
      <xdr:col>11</xdr:col>
      <xdr:colOff>28575</xdr:colOff>
      <xdr:row>41</xdr:row>
      <xdr:rowOff>0</xdr:rowOff>
    </xdr:to>
    <xdr:sp macro="" textlink="">
      <xdr:nvSpPr>
        <xdr:cNvPr id="15" name="フローチャート: 処理 14">
          <a:hlinkClick xmlns:r="http://schemas.openxmlformats.org/officeDocument/2006/relationships" r:id="rId2"/>
        </xdr:cNvPr>
        <xdr:cNvSpPr/>
      </xdr:nvSpPr>
      <xdr:spPr>
        <a:xfrm>
          <a:off x="5572125" y="95250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7</xdr:col>
      <xdr:colOff>616927</xdr:colOff>
      <xdr:row>4</xdr:row>
      <xdr:rowOff>212482</xdr:rowOff>
    </xdr:from>
    <xdr:to>
      <xdr:col>7</xdr:col>
      <xdr:colOff>693127</xdr:colOff>
      <xdr:row>5</xdr:row>
      <xdr:rowOff>222006</xdr:rowOff>
    </xdr:to>
    <xdr:sp macro="" textlink="">
      <xdr:nvSpPr>
        <xdr:cNvPr id="5" name="正方形/長方形 4"/>
        <xdr:cNvSpPr/>
      </xdr:nvSpPr>
      <xdr:spPr>
        <a:xfrm>
          <a:off x="4896373" y="1314661"/>
          <a:ext cx="76200" cy="2476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4</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333375</xdr:colOff>
      <xdr:row>7</xdr:row>
      <xdr:rowOff>0</xdr:rowOff>
    </xdr:to>
    <xdr:sp macro="" textlink="">
      <xdr:nvSpPr>
        <xdr:cNvPr id="2" name="フローチャート: 処理 1">
          <a:hlinkClick xmlns:r="http://schemas.openxmlformats.org/officeDocument/2006/relationships" r:id="rId1"/>
        </xdr:cNvPr>
        <xdr:cNvSpPr/>
      </xdr:nvSpPr>
      <xdr:spPr>
        <a:xfrm>
          <a:off x="685800" y="714375"/>
          <a:ext cx="2390775" cy="9525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en-US" altLang="ja-JP" sz="4000" b="1" cap="none" spc="50">
              <a:ln w="0"/>
              <a:solidFill>
                <a:schemeClr val="bg2"/>
              </a:solidFill>
              <a:effectLst>
                <a:innerShdw blurRad="63500" dist="50800" dir="13500000">
                  <a:srgbClr val="000000">
                    <a:alpha val="50000"/>
                  </a:srgbClr>
                </a:innerShdw>
              </a:effectLst>
            </a:rPr>
            <a:t>YES</a:t>
          </a:r>
        </a:p>
      </xdr:txBody>
    </xdr:sp>
    <xdr:clientData/>
  </xdr:twoCellAnchor>
  <xdr:twoCellAnchor>
    <xdr:from>
      <xdr:col>5</xdr:col>
      <xdr:colOff>352425</xdr:colOff>
      <xdr:row>3</xdr:row>
      <xdr:rowOff>0</xdr:rowOff>
    </xdr:from>
    <xdr:to>
      <xdr:col>9</xdr:col>
      <xdr:colOff>0</xdr:colOff>
      <xdr:row>7</xdr:row>
      <xdr:rowOff>0</xdr:rowOff>
    </xdr:to>
    <xdr:sp macro="" textlink="">
      <xdr:nvSpPr>
        <xdr:cNvPr id="3" name="フローチャート: 処理 2">
          <a:hlinkClick xmlns:r="http://schemas.openxmlformats.org/officeDocument/2006/relationships" r:id="rId2"/>
        </xdr:cNvPr>
        <xdr:cNvSpPr/>
      </xdr:nvSpPr>
      <xdr:spPr>
        <a:xfrm>
          <a:off x="3781425" y="857250"/>
          <a:ext cx="2390775" cy="952500"/>
        </a:xfrm>
        <a:prstGeom prst="flowChartProcess">
          <a:avLst/>
        </a:prstGeom>
        <a:solidFill>
          <a:schemeClr val="accent1">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en-US" altLang="ja-JP" sz="4000" b="1" cap="none" spc="50">
              <a:ln w="0"/>
              <a:solidFill>
                <a:schemeClr val="bg2"/>
              </a:solidFill>
              <a:effectLst>
                <a:innerShdw blurRad="63500" dist="50800" dir="13500000">
                  <a:srgbClr val="000000">
                    <a:alpha val="50000"/>
                  </a:srgbClr>
                </a:innerShdw>
              </a:effectLst>
            </a:rPr>
            <a:t>NO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104777</xdr:colOff>
      <xdr:row>3</xdr:row>
      <xdr:rowOff>180976</xdr:rowOff>
    </xdr:from>
    <xdr:to>
      <xdr:col>12</xdr:col>
      <xdr:colOff>23648</xdr:colOff>
      <xdr:row>19</xdr:row>
      <xdr:rowOff>114301</xdr:rowOff>
    </xdr:to>
    <xdr:grpSp>
      <xdr:nvGrpSpPr>
        <xdr:cNvPr id="2" name="グループ化 1"/>
        <xdr:cNvGrpSpPr/>
      </xdr:nvGrpSpPr>
      <xdr:grpSpPr>
        <a:xfrm>
          <a:off x="3857627" y="1152526"/>
          <a:ext cx="5471946" cy="3752850"/>
          <a:chOff x="3200402" y="3499777"/>
          <a:chExt cx="5471946" cy="3605873"/>
        </a:xfrm>
      </xdr:grpSpPr>
      <xdr:pic>
        <xdr:nvPicPr>
          <xdr:cNvPr id="8" name="図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00402" y="3499777"/>
            <a:ext cx="5471946" cy="3605873"/>
          </a:xfrm>
          <a:prstGeom prst="rect">
            <a:avLst/>
          </a:prstGeom>
        </xdr:spPr>
      </xdr:pic>
      <xdr:sp macro="" textlink="">
        <xdr:nvSpPr>
          <xdr:cNvPr id="7" name="正方形/長方形 6"/>
          <xdr:cNvSpPr/>
        </xdr:nvSpPr>
        <xdr:spPr>
          <a:xfrm>
            <a:off x="3352800" y="4314825"/>
            <a:ext cx="3257549" cy="781049"/>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619125</xdr:colOff>
      <xdr:row>13</xdr:row>
      <xdr:rowOff>200024</xdr:rowOff>
    </xdr:from>
    <xdr:to>
      <xdr:col>9</xdr:col>
      <xdr:colOff>495300</xdr:colOff>
      <xdr:row>15</xdr:row>
      <xdr:rowOff>76200</xdr:rowOff>
    </xdr:to>
    <xdr:sp macro="" textlink="">
      <xdr:nvSpPr>
        <xdr:cNvPr id="5" name="フローチャート: 端子 4"/>
        <xdr:cNvSpPr/>
      </xdr:nvSpPr>
      <xdr:spPr>
        <a:xfrm>
          <a:off x="3686175" y="3552824"/>
          <a:ext cx="4057650" cy="361951"/>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源泉徴収票の上記の赤枠の合計額を入力してください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8</xdr:col>
      <xdr:colOff>371476</xdr:colOff>
      <xdr:row>11</xdr:row>
      <xdr:rowOff>28574</xdr:rowOff>
    </xdr:from>
    <xdr:to>
      <xdr:col>8</xdr:col>
      <xdr:colOff>752476</xdr:colOff>
      <xdr:row>13</xdr:row>
      <xdr:rowOff>114300</xdr:rowOff>
    </xdr:to>
    <xdr:sp macro="" textlink="">
      <xdr:nvSpPr>
        <xdr:cNvPr id="6" name="下矢印 5"/>
        <xdr:cNvSpPr/>
      </xdr:nvSpPr>
      <xdr:spPr>
        <a:xfrm rot="10800000">
          <a:off x="5495926" y="2905124"/>
          <a:ext cx="381000" cy="561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47625</xdr:colOff>
      <xdr:row>1</xdr:row>
      <xdr:rowOff>209550</xdr:rowOff>
    </xdr:from>
    <xdr:to>
      <xdr:col>11</xdr:col>
      <xdr:colOff>552450</xdr:colOff>
      <xdr:row>2</xdr:row>
      <xdr:rowOff>361950</xdr:rowOff>
    </xdr:to>
    <xdr:sp macro="" textlink="">
      <xdr:nvSpPr>
        <xdr:cNvPr id="10" name="フローチャート: 処理 9">
          <a:hlinkClick xmlns:r="http://schemas.openxmlformats.org/officeDocument/2006/relationships" r:id="rId2"/>
        </xdr:cNvPr>
        <xdr:cNvSpPr/>
      </xdr:nvSpPr>
      <xdr:spPr>
        <a:xfrm>
          <a:off x="7296150" y="276225"/>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771527</xdr:colOff>
      <xdr:row>3</xdr:row>
      <xdr:rowOff>118402</xdr:rowOff>
    </xdr:from>
    <xdr:to>
      <xdr:col>8</xdr:col>
      <xdr:colOff>847727</xdr:colOff>
      <xdr:row>4</xdr:row>
      <xdr:rowOff>132419</xdr:rowOff>
    </xdr:to>
    <xdr:sp macro="" textlink="">
      <xdr:nvSpPr>
        <xdr:cNvPr id="9" name="正方形/長方形 8"/>
        <xdr:cNvSpPr/>
      </xdr:nvSpPr>
      <xdr:spPr>
        <a:xfrm>
          <a:off x="5895977" y="1089952"/>
          <a:ext cx="76200" cy="2521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4</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447674</xdr:colOff>
      <xdr:row>2</xdr:row>
      <xdr:rowOff>561975</xdr:rowOff>
    </xdr:from>
    <xdr:to>
      <xdr:col>11</xdr:col>
      <xdr:colOff>323849</xdr:colOff>
      <xdr:row>18</xdr:row>
      <xdr:rowOff>47625</xdr:rowOff>
    </xdr:to>
    <xdr:grpSp>
      <xdr:nvGrpSpPr>
        <xdr:cNvPr id="9" name="グループ化 8"/>
        <xdr:cNvGrpSpPr/>
      </xdr:nvGrpSpPr>
      <xdr:grpSpPr>
        <a:xfrm>
          <a:off x="3557878" y="902154"/>
          <a:ext cx="5649491" cy="3762180"/>
          <a:chOff x="3590925" y="1530667"/>
          <a:chExt cx="5381330" cy="3546158"/>
        </a:xfrm>
      </xdr:grpSpPr>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0925" y="1530667"/>
            <a:ext cx="5381330" cy="3546158"/>
          </a:xfrm>
          <a:prstGeom prst="rect">
            <a:avLst/>
          </a:prstGeom>
        </xdr:spPr>
      </xdr:pic>
      <xdr:sp macro="" textlink="">
        <xdr:nvSpPr>
          <xdr:cNvPr id="6" name="正方形/長方形 5"/>
          <xdr:cNvSpPr/>
        </xdr:nvSpPr>
        <xdr:spPr>
          <a:xfrm>
            <a:off x="3733799" y="2322781"/>
            <a:ext cx="3257549" cy="781049"/>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123825</xdr:colOff>
      <xdr:row>13</xdr:row>
      <xdr:rowOff>6667</xdr:rowOff>
    </xdr:from>
    <xdr:to>
      <xdr:col>8</xdr:col>
      <xdr:colOff>2047875</xdr:colOff>
      <xdr:row>14</xdr:row>
      <xdr:rowOff>133350</xdr:rowOff>
    </xdr:to>
    <xdr:sp macro="" textlink="">
      <xdr:nvSpPr>
        <xdr:cNvPr id="10" name="フローチャート: 端子 9"/>
        <xdr:cNvSpPr/>
      </xdr:nvSpPr>
      <xdr:spPr>
        <a:xfrm>
          <a:off x="3228975" y="3188017"/>
          <a:ext cx="3981450" cy="364808"/>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源泉徴収票の上記の赤枠も合計額を入力してください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7</xdr:col>
      <xdr:colOff>485776</xdr:colOff>
      <xdr:row>10</xdr:row>
      <xdr:rowOff>92392</xdr:rowOff>
    </xdr:from>
    <xdr:to>
      <xdr:col>8</xdr:col>
      <xdr:colOff>180976</xdr:colOff>
      <xdr:row>12</xdr:row>
      <xdr:rowOff>178118</xdr:rowOff>
    </xdr:to>
    <xdr:sp macro="" textlink="">
      <xdr:nvSpPr>
        <xdr:cNvPr id="11" name="下矢印 10"/>
        <xdr:cNvSpPr/>
      </xdr:nvSpPr>
      <xdr:spPr>
        <a:xfrm rot="10800000">
          <a:off x="5057776" y="2626042"/>
          <a:ext cx="381000" cy="5619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xdr:colOff>
      <xdr:row>1</xdr:row>
      <xdr:rowOff>238125</xdr:rowOff>
    </xdr:from>
    <xdr:to>
      <xdr:col>12</xdr:col>
      <xdr:colOff>523875</xdr:colOff>
      <xdr:row>2</xdr:row>
      <xdr:rowOff>390525</xdr:rowOff>
    </xdr:to>
    <xdr:sp macro="" textlink="">
      <xdr:nvSpPr>
        <xdr:cNvPr id="12" name="フローチャート: 処理 11">
          <a:hlinkClick xmlns:r="http://schemas.openxmlformats.org/officeDocument/2006/relationships" r:id="rId2"/>
        </xdr:cNvPr>
        <xdr:cNvSpPr/>
      </xdr:nvSpPr>
      <xdr:spPr>
        <a:xfrm>
          <a:off x="8191500" y="3048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8</xdr:col>
      <xdr:colOff>490172</xdr:colOff>
      <xdr:row>2</xdr:row>
      <xdr:rowOff>499768</xdr:rowOff>
    </xdr:from>
    <xdr:to>
      <xdr:col>8</xdr:col>
      <xdr:colOff>566372</xdr:colOff>
      <xdr:row>3</xdr:row>
      <xdr:rowOff>125457</xdr:rowOff>
    </xdr:to>
    <xdr:sp macro="" textlink="">
      <xdr:nvSpPr>
        <xdr:cNvPr id="8" name="正方形/長方形 7"/>
        <xdr:cNvSpPr/>
      </xdr:nvSpPr>
      <xdr:spPr>
        <a:xfrm>
          <a:off x="5662980" y="844133"/>
          <a:ext cx="76200" cy="2558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chemeClr val="tx1"/>
              </a:solidFill>
              <a:latin typeface="HG明朝B" panose="02020809000000000000" pitchFamily="17" charset="-128"/>
              <a:ea typeface="HG明朝B" panose="02020809000000000000" pitchFamily="17" charset="-128"/>
            </a:rPr>
            <a:t>4</a:t>
          </a:r>
          <a:endParaRPr kumimoji="1" lang="ja-JP" altLang="en-US" sz="1100">
            <a:solidFill>
              <a:schemeClr val="tx1"/>
            </a:solidFill>
            <a:latin typeface="HG明朝B" panose="02020809000000000000" pitchFamily="17" charset="-128"/>
            <a:ea typeface="HG明朝B" panose="02020809000000000000"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1142999</xdr:colOff>
      <xdr:row>11</xdr:row>
      <xdr:rowOff>19050</xdr:rowOff>
    </xdr:from>
    <xdr:to>
      <xdr:col>11</xdr:col>
      <xdr:colOff>247650</xdr:colOff>
      <xdr:row>12</xdr:row>
      <xdr:rowOff>180975</xdr:rowOff>
    </xdr:to>
    <xdr:sp macro="" textlink="">
      <xdr:nvSpPr>
        <xdr:cNvPr id="4" name="フローチャート: 処理 3">
          <a:hlinkClick xmlns:r="http://schemas.openxmlformats.org/officeDocument/2006/relationships" r:id="rId1"/>
        </xdr:cNvPr>
        <xdr:cNvSpPr/>
      </xdr:nvSpPr>
      <xdr:spPr>
        <a:xfrm>
          <a:off x="7791449" y="3152775"/>
          <a:ext cx="1323976" cy="40957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200" b="1" cap="none" spc="50">
              <a:ln w="0"/>
              <a:solidFill>
                <a:schemeClr val="bg1"/>
              </a:solidFill>
              <a:effectLst>
                <a:innerShdw blurRad="63500" dist="50800" dir="13500000">
                  <a:srgbClr val="000000">
                    <a:alpha val="50000"/>
                  </a:srgbClr>
                </a:innerShdw>
              </a:effectLst>
              <a:latin typeface="+mn-ea"/>
              <a:ea typeface="+mn-ea"/>
            </a:rPr>
            <a:t>参考資料へ</a:t>
          </a:r>
          <a:endParaRPr kumimoji="1" lang="en-US" altLang="ja-JP" sz="1200" b="1" cap="none" spc="50">
            <a:ln w="0"/>
            <a:solidFill>
              <a:schemeClr val="bg1"/>
            </a:solidFill>
            <a:effectLst>
              <a:innerShdw blurRad="63500" dist="50800" dir="13500000">
                <a:srgbClr val="000000">
                  <a:alpha val="50000"/>
                </a:srgbClr>
              </a:innerShdw>
            </a:effectLst>
            <a:latin typeface="+mn-ea"/>
            <a:ea typeface="+mn-ea"/>
          </a:endParaRPr>
        </a:p>
      </xdr:txBody>
    </xdr:sp>
    <xdr:clientData/>
  </xdr:twoCellAnchor>
  <xdr:twoCellAnchor>
    <xdr:from>
      <xdr:col>9</xdr:col>
      <xdr:colOff>9525</xdr:colOff>
      <xdr:row>2</xdr:row>
      <xdr:rowOff>0</xdr:rowOff>
    </xdr:from>
    <xdr:to>
      <xdr:col>11</xdr:col>
      <xdr:colOff>809625</xdr:colOff>
      <xdr:row>2</xdr:row>
      <xdr:rowOff>428625</xdr:rowOff>
    </xdr:to>
    <xdr:sp macro="" textlink="">
      <xdr:nvSpPr>
        <xdr:cNvPr id="6" name="フローチャート: 処理 5">
          <a:hlinkClick xmlns:r="http://schemas.openxmlformats.org/officeDocument/2006/relationships" r:id="rId2"/>
        </xdr:cNvPr>
        <xdr:cNvSpPr/>
      </xdr:nvSpPr>
      <xdr:spPr>
        <a:xfrm>
          <a:off x="7800975" y="342900"/>
          <a:ext cx="1876425" cy="428625"/>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050" b="1" cap="none" spc="50">
              <a:ln w="0"/>
              <a:solidFill>
                <a:schemeClr val="bg1"/>
              </a:solidFill>
              <a:effectLst>
                <a:innerShdw blurRad="63500" dist="50800" dir="13500000">
                  <a:srgbClr val="000000">
                    <a:alpha val="50000"/>
                  </a:srgbClr>
                </a:innerShdw>
              </a:effectLst>
            </a:rPr>
            <a:t>「入力フォーム②」へ戻る</a:t>
          </a:r>
          <a:endParaRPr kumimoji="1" lang="en-US" altLang="ja-JP" sz="1050" b="1" cap="none" spc="50">
            <a:ln w="0"/>
            <a:solidFill>
              <a:schemeClr val="bg1"/>
            </a:solidFill>
            <a:effectLst>
              <a:innerShdw blurRad="63500" dist="50800" dir="13500000">
                <a:srgbClr val="000000">
                  <a:alpha val="50000"/>
                </a:srgbClr>
              </a:inn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410308</xdr:colOff>
      <xdr:row>119</xdr:row>
      <xdr:rowOff>109903</xdr:rowOff>
    </xdr:from>
    <xdr:to>
      <xdr:col>11</xdr:col>
      <xdr:colOff>293077</xdr:colOff>
      <xdr:row>145</xdr:row>
      <xdr:rowOff>106890</xdr:rowOff>
    </xdr:to>
    <xdr:pic>
      <xdr:nvPicPr>
        <xdr:cNvPr id="11" name="図 10"/>
        <xdr:cNvPicPr>
          <a:picLocks noChangeAspect="1"/>
        </xdr:cNvPicPr>
      </xdr:nvPicPr>
      <xdr:blipFill>
        <a:blip xmlns:r="http://schemas.openxmlformats.org/officeDocument/2006/relationships" r:embed="rId1"/>
        <a:stretch>
          <a:fillRect/>
        </a:stretch>
      </xdr:blipFill>
      <xdr:spPr>
        <a:xfrm>
          <a:off x="476250" y="20354191"/>
          <a:ext cx="6315808" cy="4378487"/>
        </a:xfrm>
        <a:prstGeom prst="rect">
          <a:avLst/>
        </a:prstGeom>
        <a:ln>
          <a:solidFill>
            <a:schemeClr val="tx1"/>
          </a:solidFill>
        </a:ln>
      </xdr:spPr>
    </xdr:pic>
    <xdr:clientData/>
  </xdr:twoCellAnchor>
  <xdr:twoCellAnchor editAs="oneCell">
    <xdr:from>
      <xdr:col>2</xdr:col>
      <xdr:colOff>29308</xdr:colOff>
      <xdr:row>149</xdr:row>
      <xdr:rowOff>73269</xdr:rowOff>
    </xdr:from>
    <xdr:to>
      <xdr:col>10</xdr:col>
      <xdr:colOff>505830</xdr:colOff>
      <xdr:row>186</xdr:row>
      <xdr:rowOff>153793</xdr:rowOff>
    </xdr:to>
    <xdr:pic>
      <xdr:nvPicPr>
        <xdr:cNvPr id="33" name="図 32"/>
        <xdr:cNvPicPr>
          <a:picLocks noChangeAspect="1"/>
        </xdr:cNvPicPr>
      </xdr:nvPicPr>
      <xdr:blipFill>
        <a:blip xmlns:r="http://schemas.openxmlformats.org/officeDocument/2006/relationships" r:embed="rId2"/>
        <a:stretch>
          <a:fillRect/>
        </a:stretch>
      </xdr:blipFill>
      <xdr:spPr>
        <a:xfrm>
          <a:off x="783981" y="25424423"/>
          <a:ext cx="5532099" cy="6315735"/>
        </a:xfrm>
        <a:prstGeom prst="rect">
          <a:avLst/>
        </a:prstGeom>
        <a:ln>
          <a:solidFill>
            <a:schemeClr val="tx1"/>
          </a:solidFill>
        </a:ln>
      </xdr:spPr>
    </xdr:pic>
    <xdr:clientData/>
  </xdr:twoCellAnchor>
  <xdr:twoCellAnchor editAs="oneCell">
    <xdr:from>
      <xdr:col>1</xdr:col>
      <xdr:colOff>461597</xdr:colOff>
      <xdr:row>82</xdr:row>
      <xdr:rowOff>31239</xdr:rowOff>
    </xdr:from>
    <xdr:to>
      <xdr:col>12</xdr:col>
      <xdr:colOff>190498</xdr:colOff>
      <xdr:row>116</xdr:row>
      <xdr:rowOff>131885</xdr:rowOff>
    </xdr:to>
    <xdr:pic>
      <xdr:nvPicPr>
        <xdr:cNvPr id="18" name="図 17"/>
        <xdr:cNvPicPr>
          <a:picLocks noChangeAspect="1"/>
        </xdr:cNvPicPr>
      </xdr:nvPicPr>
      <xdr:blipFill>
        <a:blip xmlns:r="http://schemas.openxmlformats.org/officeDocument/2006/relationships" r:embed="rId3"/>
        <a:stretch>
          <a:fillRect/>
        </a:stretch>
      </xdr:blipFill>
      <xdr:spPr>
        <a:xfrm>
          <a:off x="527539" y="13989027"/>
          <a:ext cx="6850671" cy="5830300"/>
        </a:xfrm>
        <a:prstGeom prst="rect">
          <a:avLst/>
        </a:prstGeom>
        <a:ln>
          <a:solidFill>
            <a:schemeClr val="tx1"/>
          </a:solidFill>
        </a:ln>
      </xdr:spPr>
    </xdr:pic>
    <xdr:clientData/>
  </xdr:twoCellAnchor>
  <xdr:twoCellAnchor>
    <xdr:from>
      <xdr:col>1</xdr:col>
      <xdr:colOff>238125</xdr:colOff>
      <xdr:row>4</xdr:row>
      <xdr:rowOff>123825</xdr:rowOff>
    </xdr:from>
    <xdr:to>
      <xdr:col>11</xdr:col>
      <xdr:colOff>563166</xdr:colOff>
      <xdr:row>23</xdr:row>
      <xdr:rowOff>114300</xdr:rowOff>
    </xdr:to>
    <xdr:grpSp>
      <xdr:nvGrpSpPr>
        <xdr:cNvPr id="2" name="グループ化 1"/>
        <xdr:cNvGrpSpPr/>
      </xdr:nvGrpSpPr>
      <xdr:grpSpPr>
        <a:xfrm>
          <a:off x="304067" y="819883"/>
          <a:ext cx="6758080" cy="3192340"/>
          <a:chOff x="4133850" y="3590925"/>
          <a:chExt cx="6497241" cy="3057525"/>
        </a:xfrm>
      </xdr:grpSpPr>
      <xdr:pic>
        <xdr:nvPicPr>
          <xdr:cNvPr id="3" name="図 2"/>
          <xdr:cNvPicPr>
            <a:picLocks noChangeAspect="1"/>
          </xdr:cNvPicPr>
        </xdr:nvPicPr>
        <xdr:blipFill>
          <a:blip xmlns:r="http://schemas.openxmlformats.org/officeDocument/2006/relationships" r:embed="rId4"/>
          <a:stretch>
            <a:fillRect/>
          </a:stretch>
        </xdr:blipFill>
        <xdr:spPr>
          <a:xfrm>
            <a:off x="4133850" y="3590925"/>
            <a:ext cx="6497241" cy="3057525"/>
          </a:xfrm>
          <a:prstGeom prst="rect">
            <a:avLst/>
          </a:prstGeom>
          <a:ln>
            <a:solidFill>
              <a:schemeClr val="tx1"/>
            </a:solidFill>
          </a:ln>
        </xdr:spPr>
      </xdr:pic>
      <xdr:sp macro="" textlink="">
        <xdr:nvSpPr>
          <xdr:cNvPr id="4" name="正方形/長方形 3"/>
          <xdr:cNvSpPr/>
        </xdr:nvSpPr>
        <xdr:spPr>
          <a:xfrm>
            <a:off x="4286249" y="6124575"/>
            <a:ext cx="1362075" cy="400050"/>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47625</xdr:colOff>
      <xdr:row>13</xdr:row>
      <xdr:rowOff>76200</xdr:rowOff>
    </xdr:from>
    <xdr:to>
      <xdr:col>6</xdr:col>
      <xdr:colOff>657225</xdr:colOff>
      <xdr:row>17</xdr:row>
      <xdr:rowOff>104775</xdr:rowOff>
    </xdr:to>
    <xdr:sp macro="" textlink="">
      <xdr:nvSpPr>
        <xdr:cNvPr id="5" name="フローチャート: 端子 4"/>
        <xdr:cNvSpPr/>
      </xdr:nvSpPr>
      <xdr:spPr>
        <a:xfrm>
          <a:off x="47625" y="2247900"/>
          <a:ext cx="3352800" cy="71437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100" b="1">
              <a:solidFill>
                <a:schemeClr val="tx1"/>
              </a:solidFill>
              <a:latin typeface="HGP創英角ｺﾞｼｯｸUB" panose="020B0900000000000000" pitchFamily="50" charset="-128"/>
              <a:ea typeface="HGP創英角ｺﾞｼｯｸUB" panose="020B0900000000000000" pitchFamily="50" charset="-128"/>
            </a:rPr>
            <a:t>源泉徴収票の内容を入力する際は以下</a:t>
          </a:r>
          <a:r>
            <a:rPr kumimoji="1" lang="ja-JP" altLang="ja-JP" sz="1100" b="1">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の赤枠の内容を入力してください。</a:t>
          </a:r>
          <a:endParaRPr lang="ja-JP"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xdr:col>
      <xdr:colOff>180975</xdr:colOff>
      <xdr:row>17</xdr:row>
      <xdr:rowOff>152401</xdr:rowOff>
    </xdr:from>
    <xdr:to>
      <xdr:col>2</xdr:col>
      <xdr:colOff>561975</xdr:colOff>
      <xdr:row>20</xdr:row>
      <xdr:rowOff>28577</xdr:rowOff>
    </xdr:to>
    <xdr:sp macro="" textlink="">
      <xdr:nvSpPr>
        <xdr:cNvPr id="6" name="下矢印 5"/>
        <xdr:cNvSpPr/>
      </xdr:nvSpPr>
      <xdr:spPr>
        <a:xfrm>
          <a:off x="866775" y="3009901"/>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190501</xdr:colOff>
      <xdr:row>51</xdr:row>
      <xdr:rowOff>23153</xdr:rowOff>
    </xdr:from>
    <xdr:to>
      <xdr:col>11</xdr:col>
      <xdr:colOff>380999</xdr:colOff>
      <xdr:row>76</xdr:row>
      <xdr:rowOff>86677</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7176" y="8833778"/>
          <a:ext cx="6600823" cy="4349774"/>
        </a:xfrm>
        <a:prstGeom prst="rect">
          <a:avLst/>
        </a:prstGeom>
        <a:ln>
          <a:solidFill>
            <a:schemeClr val="tx1"/>
          </a:solidFill>
        </a:ln>
      </xdr:spPr>
    </xdr:pic>
    <xdr:clientData/>
  </xdr:twoCellAnchor>
  <xdr:twoCellAnchor>
    <xdr:from>
      <xdr:col>8</xdr:col>
      <xdr:colOff>171450</xdr:colOff>
      <xdr:row>53</xdr:row>
      <xdr:rowOff>152400</xdr:rowOff>
    </xdr:from>
    <xdr:to>
      <xdr:col>13</xdr:col>
      <xdr:colOff>123825</xdr:colOff>
      <xdr:row>56</xdr:row>
      <xdr:rowOff>85122</xdr:rowOff>
    </xdr:to>
    <xdr:sp macro="" textlink="">
      <xdr:nvSpPr>
        <xdr:cNvPr id="8" name="フローチャート: 端子 7"/>
        <xdr:cNvSpPr/>
      </xdr:nvSpPr>
      <xdr:spPr>
        <a:xfrm>
          <a:off x="4591050" y="9305925"/>
          <a:ext cx="3381375" cy="447072"/>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源泉徴収票の以下の赤枠を入力してください。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10</xdr:col>
      <xdr:colOff>285750</xdr:colOff>
      <xdr:row>57</xdr:row>
      <xdr:rowOff>19050</xdr:rowOff>
    </xdr:from>
    <xdr:to>
      <xdr:col>11</xdr:col>
      <xdr:colOff>59551</xdr:colOff>
      <xdr:row>61</xdr:row>
      <xdr:rowOff>165218</xdr:rowOff>
    </xdr:to>
    <xdr:sp macro="" textlink="">
      <xdr:nvSpPr>
        <xdr:cNvPr id="9" name="下矢印 8"/>
        <xdr:cNvSpPr/>
      </xdr:nvSpPr>
      <xdr:spPr>
        <a:xfrm>
          <a:off x="6076950" y="9858375"/>
          <a:ext cx="459601" cy="8319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152402</xdr:colOff>
      <xdr:row>62</xdr:row>
      <xdr:rowOff>32678</xdr:rowOff>
    </xdr:from>
    <xdr:to>
      <xdr:col>11</xdr:col>
      <xdr:colOff>219076</xdr:colOff>
      <xdr:row>65</xdr:row>
      <xdr:rowOff>85725</xdr:rowOff>
    </xdr:to>
    <xdr:sp macro="" textlink="">
      <xdr:nvSpPr>
        <xdr:cNvPr id="10" name="正方形/長方形 9"/>
        <xdr:cNvSpPr/>
      </xdr:nvSpPr>
      <xdr:spPr>
        <a:xfrm>
          <a:off x="5943602" y="10729253"/>
          <a:ext cx="752474" cy="567397"/>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26</xdr:row>
      <xdr:rowOff>104775</xdr:rowOff>
    </xdr:from>
    <xdr:to>
      <xdr:col>11</xdr:col>
      <xdr:colOff>591741</xdr:colOff>
      <xdr:row>45</xdr:row>
      <xdr:rowOff>95250</xdr:rowOff>
    </xdr:to>
    <xdr:pic>
      <xdr:nvPicPr>
        <xdr:cNvPr id="13" name="図 12"/>
        <xdr:cNvPicPr>
          <a:picLocks noChangeAspect="1"/>
        </xdr:cNvPicPr>
      </xdr:nvPicPr>
      <xdr:blipFill>
        <a:blip xmlns:r="http://schemas.openxmlformats.org/officeDocument/2006/relationships" r:embed="rId4"/>
        <a:stretch>
          <a:fillRect/>
        </a:stretch>
      </xdr:blipFill>
      <xdr:spPr>
        <a:xfrm>
          <a:off x="266700" y="4552950"/>
          <a:ext cx="6497241" cy="3248025"/>
        </a:xfrm>
        <a:prstGeom prst="rect">
          <a:avLst/>
        </a:prstGeom>
        <a:ln>
          <a:solidFill>
            <a:schemeClr val="tx1"/>
          </a:solidFill>
        </a:ln>
      </xdr:spPr>
    </xdr:pic>
    <xdr:clientData/>
  </xdr:twoCellAnchor>
  <xdr:twoCellAnchor>
    <xdr:from>
      <xdr:col>2</xdr:col>
      <xdr:colOff>9525</xdr:colOff>
      <xdr:row>43</xdr:row>
      <xdr:rowOff>57150</xdr:rowOff>
    </xdr:from>
    <xdr:to>
      <xdr:col>3</xdr:col>
      <xdr:colOff>219710</xdr:colOff>
      <xdr:row>45</xdr:row>
      <xdr:rowOff>38100</xdr:rowOff>
    </xdr:to>
    <xdr:sp macro="" textlink="">
      <xdr:nvSpPr>
        <xdr:cNvPr id="15" name="テキスト ボックス 2"/>
        <xdr:cNvSpPr txBox="1">
          <a:spLocks noChangeArrowheads="1"/>
        </xdr:cNvSpPr>
      </xdr:nvSpPr>
      <xdr:spPr bwMode="auto">
        <a:xfrm>
          <a:off x="695325" y="7419975"/>
          <a:ext cx="895985" cy="323850"/>
        </a:xfrm>
        <a:prstGeom prst="rect">
          <a:avLst/>
        </a:prstGeom>
        <a:noFill/>
        <a:ln w="9525">
          <a:noFill/>
          <a:miter lim="800000"/>
          <a:headEnd/>
          <a:tailEnd/>
        </a:ln>
      </xdr:spPr>
      <xdr:txBody>
        <a:bodyPr rot="0" vert="horz" wrap="square" lIns="0" tIns="0" rIns="0" bIns="0" anchor="t" anchorCtr="0">
          <a:noAutofit/>
        </a:bodyPr>
        <a:lstStyle/>
        <a:p>
          <a:pPr>
            <a:lnSpc>
              <a:spcPts val="800"/>
            </a:lnSpc>
            <a:spcAft>
              <a:spcPts val="0"/>
            </a:spcAft>
          </a:pPr>
          <a:r>
            <a:rPr lang="ja-JP" altLang="en-US" sz="800" kern="100">
              <a:solidFill>
                <a:srgbClr val="000000"/>
              </a:solidFill>
              <a:effectLst/>
              <a:latin typeface="游明朝" panose="02020400000000000000" pitchFamily="18" charset="-128"/>
              <a:ea typeface="ＭＳ ゴシック" panose="020B0609070205080204" pitchFamily="49" charset="-128"/>
              <a:cs typeface="Times New Roman" panose="02020603050405020304" pitchFamily="18" charset="0"/>
            </a:rPr>
            <a:t>　</a:t>
          </a:r>
          <a:r>
            <a:rPr lang="ja-JP" sz="800" kern="100">
              <a:solidFill>
                <a:srgbClr val="000000"/>
              </a:solidFill>
              <a:effectLst/>
              <a:latin typeface="游明朝" panose="02020400000000000000" pitchFamily="18" charset="-128"/>
              <a:ea typeface="ＭＳ ゴシック" panose="020B0609070205080204" pitchFamily="49" charset="-128"/>
              <a:cs typeface="Times New Roman" panose="02020603050405020304" pitchFamily="18" charset="0"/>
            </a:rPr>
            <a:t>　 </a:t>
          </a: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50,000</a:t>
          </a:r>
          <a:r>
            <a:rPr 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円</a:t>
          </a:r>
          <a:endParaRPr lang="ja-JP" sz="1050"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a:p>
          <a:pPr indent="203200">
            <a:lnSpc>
              <a:spcPts val="800"/>
            </a:lnSpc>
            <a:spcAft>
              <a:spcPts val="0"/>
            </a:spcAft>
          </a:pP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1</a:t>
          </a:r>
          <a:r>
            <a:rPr lang="en-US" alt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2</a:t>
          </a:r>
          <a:r>
            <a:rPr lang="en-US"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0,000</a:t>
          </a:r>
          <a:r>
            <a:rPr lang="ja-JP" sz="900" kern="100">
              <a:solidFill>
                <a:srgbClr val="000000"/>
              </a:solidFill>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rPr>
            <a:t>円</a:t>
          </a:r>
          <a:endParaRPr lang="ja-JP" sz="1050" kern="100">
            <a:effectLst/>
            <a:latin typeface="HGP創英角ｺﾞｼｯｸUB" panose="020B0900000000000000" pitchFamily="50" charset="-128"/>
            <a:ea typeface="HGP創英角ｺﾞｼｯｸUB" panose="020B0900000000000000" pitchFamily="50" charset="-128"/>
            <a:cs typeface="Times New Roman" panose="02020603050405020304" pitchFamily="18" charset="0"/>
          </a:endParaRPr>
        </a:p>
      </xdr:txBody>
    </xdr:sp>
    <xdr:clientData/>
  </xdr:twoCellAnchor>
  <xdr:twoCellAnchor>
    <xdr:from>
      <xdr:col>1</xdr:col>
      <xdr:colOff>0</xdr:colOff>
      <xdr:row>29</xdr:row>
      <xdr:rowOff>47625</xdr:rowOff>
    </xdr:from>
    <xdr:to>
      <xdr:col>7</xdr:col>
      <xdr:colOff>666750</xdr:colOff>
      <xdr:row>39</xdr:row>
      <xdr:rowOff>47625</xdr:rowOff>
    </xdr:to>
    <xdr:sp macro="" textlink="">
      <xdr:nvSpPr>
        <xdr:cNvPr id="19" name="フローチャート: 端子 18"/>
        <xdr:cNvSpPr/>
      </xdr:nvSpPr>
      <xdr:spPr>
        <a:xfrm>
          <a:off x="0" y="5010150"/>
          <a:ext cx="4095750" cy="171450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小規模企業共済等掛金控除がある場合は以下のように</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2</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段書きになります。</a:t>
          </a:r>
          <a:endPar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a:p>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（例）内　</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　←</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120,000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円の内、</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円が小規模企業共済等掛金という意味になります。よって社会保険料は</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70,000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円となるので、入力の際は社会保険料に「</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70,000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円」、小規模企業共済等掛金は「</a:t>
          </a:r>
          <a:r>
            <a:rPr lang="en-US" altLang="ja-JP">
              <a:solidFill>
                <a:sysClr val="windowText" lastClr="000000"/>
              </a:solidFill>
              <a:effectLst/>
              <a:latin typeface="HGP創英角ｺﾞｼｯｸUB" panose="020B0900000000000000" pitchFamily="50" charset="-128"/>
              <a:ea typeface="HGP創英角ｺﾞｼｯｸUB" panose="020B0900000000000000" pitchFamily="50" charset="-128"/>
            </a:rPr>
            <a:t>50,000</a:t>
          </a:r>
          <a:r>
            <a:rPr lang="ja-JP" altLang="en-US">
              <a:solidFill>
                <a:sysClr val="windowText" lastClr="000000"/>
              </a:solidFill>
              <a:effectLst/>
              <a:latin typeface="HGP創英角ｺﾞｼｯｸUB" panose="020B0900000000000000" pitchFamily="50" charset="-128"/>
              <a:ea typeface="HGP創英角ｺﾞｼｯｸUB" panose="020B0900000000000000" pitchFamily="50" charset="-128"/>
            </a:rPr>
            <a:t>円」と入力してください。</a:t>
          </a:r>
          <a:endParaRPr lang="ja-JP" altLang="ja-JP">
            <a:solidFill>
              <a:sysClr val="windowText" lastClr="000000"/>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xdr:col>
      <xdr:colOff>409575</xdr:colOff>
      <xdr:row>42</xdr:row>
      <xdr:rowOff>28575</xdr:rowOff>
    </xdr:from>
    <xdr:to>
      <xdr:col>3</xdr:col>
      <xdr:colOff>457200</xdr:colOff>
      <xdr:row>44</xdr:row>
      <xdr:rowOff>110650</xdr:rowOff>
    </xdr:to>
    <xdr:sp macro="" textlink="">
      <xdr:nvSpPr>
        <xdr:cNvPr id="21" name="正方形/長方形 20"/>
        <xdr:cNvSpPr/>
      </xdr:nvSpPr>
      <xdr:spPr>
        <a:xfrm>
          <a:off x="476250" y="7248525"/>
          <a:ext cx="1419225" cy="424975"/>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39</xdr:row>
      <xdr:rowOff>95250</xdr:rowOff>
    </xdr:from>
    <xdr:to>
      <xdr:col>2</xdr:col>
      <xdr:colOff>647700</xdr:colOff>
      <xdr:row>41</xdr:row>
      <xdr:rowOff>142876</xdr:rowOff>
    </xdr:to>
    <xdr:sp macro="" textlink="">
      <xdr:nvSpPr>
        <xdr:cNvPr id="22" name="下矢印 21"/>
        <xdr:cNvSpPr/>
      </xdr:nvSpPr>
      <xdr:spPr>
        <a:xfrm>
          <a:off x="952500" y="6772275"/>
          <a:ext cx="381000" cy="3905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616927</xdr:colOff>
      <xdr:row>99</xdr:row>
      <xdr:rowOff>35902</xdr:rowOff>
    </xdr:from>
    <xdr:to>
      <xdr:col>7</xdr:col>
      <xdr:colOff>80596</xdr:colOff>
      <xdr:row>100</xdr:row>
      <xdr:rowOff>36634</xdr:rowOff>
    </xdr:to>
    <xdr:sp macro="" textlink="">
      <xdr:nvSpPr>
        <xdr:cNvPr id="12" name="正方形/長方形 11"/>
        <xdr:cNvSpPr/>
      </xdr:nvSpPr>
      <xdr:spPr>
        <a:xfrm>
          <a:off x="682869" y="16858517"/>
          <a:ext cx="3141785" cy="16925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75467</xdr:colOff>
      <xdr:row>93</xdr:row>
      <xdr:rowOff>0</xdr:rowOff>
    </xdr:from>
    <xdr:to>
      <xdr:col>11</xdr:col>
      <xdr:colOff>505557</xdr:colOff>
      <xdr:row>93</xdr:row>
      <xdr:rowOff>156062</xdr:rowOff>
    </xdr:to>
    <xdr:sp macro="" textlink="">
      <xdr:nvSpPr>
        <xdr:cNvPr id="20" name="正方形/長方形 19"/>
        <xdr:cNvSpPr/>
      </xdr:nvSpPr>
      <xdr:spPr>
        <a:xfrm>
          <a:off x="3819525" y="15811500"/>
          <a:ext cx="3185013" cy="156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211016</xdr:colOff>
      <xdr:row>98</xdr:row>
      <xdr:rowOff>35899</xdr:rowOff>
    </xdr:from>
    <xdr:to>
      <xdr:col>11</xdr:col>
      <xdr:colOff>163390</xdr:colOff>
      <xdr:row>102</xdr:row>
      <xdr:rowOff>65941</xdr:rowOff>
    </xdr:to>
    <xdr:sp macro="" textlink="">
      <xdr:nvSpPr>
        <xdr:cNvPr id="23" name="フローチャート: 端子 22"/>
        <xdr:cNvSpPr/>
      </xdr:nvSpPr>
      <xdr:spPr>
        <a:xfrm>
          <a:off x="4643804" y="16689995"/>
          <a:ext cx="2018567" cy="704119"/>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赤枠の各保険料の合計を入力してください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9</xdr:col>
      <xdr:colOff>103309</xdr:colOff>
      <xdr:row>94</xdr:row>
      <xdr:rowOff>38100</xdr:rowOff>
    </xdr:from>
    <xdr:to>
      <xdr:col>9</xdr:col>
      <xdr:colOff>565841</xdr:colOff>
      <xdr:row>97</xdr:row>
      <xdr:rowOff>124187</xdr:rowOff>
    </xdr:to>
    <xdr:sp macro="" textlink="">
      <xdr:nvSpPr>
        <xdr:cNvPr id="24" name="下矢印 23"/>
        <xdr:cNvSpPr/>
      </xdr:nvSpPr>
      <xdr:spPr>
        <a:xfrm rot="10800000">
          <a:off x="5224828" y="16018119"/>
          <a:ext cx="462532" cy="5916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180895</xdr:colOff>
      <xdr:row>98</xdr:row>
      <xdr:rowOff>85805</xdr:rowOff>
    </xdr:from>
    <xdr:to>
      <xdr:col>8</xdr:col>
      <xdr:colOff>98463</xdr:colOff>
      <xdr:row>101</xdr:row>
      <xdr:rowOff>31056</xdr:rowOff>
    </xdr:to>
    <xdr:sp macro="" textlink="">
      <xdr:nvSpPr>
        <xdr:cNvPr id="25" name="下矢印 24"/>
        <xdr:cNvSpPr/>
      </xdr:nvSpPr>
      <xdr:spPr>
        <a:xfrm rot="5400000">
          <a:off x="4002697" y="16662157"/>
          <a:ext cx="450809" cy="60629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628650</xdr:colOff>
      <xdr:row>136</xdr:row>
      <xdr:rowOff>95249</xdr:rowOff>
    </xdr:from>
    <xdr:to>
      <xdr:col>6</xdr:col>
      <xdr:colOff>483577</xdr:colOff>
      <xdr:row>137</xdr:row>
      <xdr:rowOff>161924</xdr:rowOff>
    </xdr:to>
    <xdr:sp macro="" textlink="">
      <xdr:nvSpPr>
        <xdr:cNvPr id="26" name="正方形/長方形 25"/>
        <xdr:cNvSpPr/>
      </xdr:nvSpPr>
      <xdr:spPr>
        <a:xfrm>
          <a:off x="694592" y="23204364"/>
          <a:ext cx="2844312" cy="23519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223392</xdr:colOff>
      <xdr:row>135</xdr:row>
      <xdr:rowOff>129034</xdr:rowOff>
    </xdr:from>
    <xdr:to>
      <xdr:col>8</xdr:col>
      <xdr:colOff>140960</xdr:colOff>
      <xdr:row>138</xdr:row>
      <xdr:rowOff>74285</xdr:rowOff>
    </xdr:to>
    <xdr:sp macro="" textlink="">
      <xdr:nvSpPr>
        <xdr:cNvPr id="27" name="下矢印 26"/>
        <xdr:cNvSpPr/>
      </xdr:nvSpPr>
      <xdr:spPr>
        <a:xfrm rot="5400000">
          <a:off x="3724275" y="23250526"/>
          <a:ext cx="459601" cy="60336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285749</xdr:colOff>
      <xdr:row>134</xdr:row>
      <xdr:rowOff>161925</xdr:rowOff>
    </xdr:from>
    <xdr:to>
      <xdr:col>12</xdr:col>
      <xdr:colOff>381000</xdr:colOff>
      <xdr:row>140</xdr:row>
      <xdr:rowOff>104775</xdr:rowOff>
    </xdr:to>
    <xdr:sp macro="" textlink="">
      <xdr:nvSpPr>
        <xdr:cNvPr id="28" name="フローチャート: 端子 27"/>
        <xdr:cNvSpPr/>
      </xdr:nvSpPr>
      <xdr:spPr>
        <a:xfrm>
          <a:off x="4400549" y="23183850"/>
          <a:ext cx="2838451" cy="971550"/>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赤枠の金額を入力してください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見込みの金額で納めていないものがあれば金額に含めずに申告してください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4</xdr:col>
      <xdr:colOff>85724</xdr:colOff>
      <xdr:row>161</xdr:row>
      <xdr:rowOff>114300</xdr:rowOff>
    </xdr:from>
    <xdr:to>
      <xdr:col>5</xdr:col>
      <xdr:colOff>366346</xdr:colOff>
      <xdr:row>167</xdr:row>
      <xdr:rowOff>95250</xdr:rowOff>
    </xdr:to>
    <xdr:sp macro="" textlink="">
      <xdr:nvSpPr>
        <xdr:cNvPr id="29" name="正方形/長方形 28"/>
        <xdr:cNvSpPr/>
      </xdr:nvSpPr>
      <xdr:spPr>
        <a:xfrm>
          <a:off x="2217859" y="27487685"/>
          <a:ext cx="624987" cy="99206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186182</xdr:colOff>
      <xdr:row>168</xdr:row>
      <xdr:rowOff>61468</xdr:rowOff>
    </xdr:from>
    <xdr:to>
      <xdr:col>5</xdr:col>
      <xdr:colOff>645783</xdr:colOff>
      <xdr:row>171</xdr:row>
      <xdr:rowOff>57150</xdr:rowOff>
    </xdr:to>
    <xdr:sp macro="" textlink="">
      <xdr:nvSpPr>
        <xdr:cNvPr id="30" name="下矢印 29"/>
        <xdr:cNvSpPr/>
      </xdr:nvSpPr>
      <xdr:spPr>
        <a:xfrm rot="10800000">
          <a:off x="2243582" y="28912693"/>
          <a:ext cx="459601" cy="5100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514350</xdr:colOff>
      <xdr:row>172</xdr:row>
      <xdr:rowOff>9524</xdr:rowOff>
    </xdr:from>
    <xdr:to>
      <xdr:col>7</xdr:col>
      <xdr:colOff>609601</xdr:colOff>
      <xdr:row>178</xdr:row>
      <xdr:rowOff>171449</xdr:rowOff>
    </xdr:to>
    <xdr:sp macro="" textlink="">
      <xdr:nvSpPr>
        <xdr:cNvPr id="32" name="フローチャート: 端子 31"/>
        <xdr:cNvSpPr/>
      </xdr:nvSpPr>
      <xdr:spPr>
        <a:xfrm>
          <a:off x="1200150" y="29641799"/>
          <a:ext cx="2838451" cy="1190625"/>
        </a:xfrm>
        <a:prstGeom prst="flowChartTerminator">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赤枠の金額を入力してください。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a:p>
          <a:pPr algn="l"/>
          <a:r>
            <a:rPr kumimoji="1" lang="ja-JP" altLang="en-US" sz="1100" b="1">
              <a:solidFill>
                <a:schemeClr val="tx1"/>
              </a:solidFill>
              <a:latin typeface="HG創英角ｺﾞｼｯｸUB" panose="020B0909000000000000" pitchFamily="49" charset="-128"/>
              <a:ea typeface="HG創英角ｺﾞｼｯｸUB" panose="020B0909000000000000" pitchFamily="49" charset="-128"/>
            </a:rPr>
            <a:t>「特別徴収分」は、年金から徴収されている分になりますので、重複して記載しないようご注意ください。</a:t>
          </a:r>
          <a:endParaRPr kumimoji="1" lang="en-US" altLang="ja-JP" sz="1100" b="1">
            <a:solidFill>
              <a:schemeClr val="tx1"/>
            </a:solidFill>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13</xdr:col>
      <xdr:colOff>9524</xdr:colOff>
      <xdr:row>4</xdr:row>
      <xdr:rowOff>9524</xdr:rowOff>
    </xdr:from>
    <xdr:to>
      <xdr:col>15</xdr:col>
      <xdr:colOff>628649</xdr:colOff>
      <xdr:row>6</xdr:row>
      <xdr:rowOff>123825</xdr:rowOff>
    </xdr:to>
    <xdr:sp macro="" textlink="">
      <xdr:nvSpPr>
        <xdr:cNvPr id="31" name="フローチャート: 処理 30">
          <a:hlinkClick xmlns:r="http://schemas.openxmlformats.org/officeDocument/2006/relationships" r:id="rId6"/>
        </xdr:cNvPr>
        <xdr:cNvSpPr/>
      </xdr:nvSpPr>
      <xdr:spPr>
        <a:xfrm>
          <a:off x="7858124" y="704849"/>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13</xdr:col>
      <xdr:colOff>0</xdr:colOff>
      <xdr:row>78</xdr:row>
      <xdr:rowOff>0</xdr:rowOff>
    </xdr:from>
    <xdr:to>
      <xdr:col>15</xdr:col>
      <xdr:colOff>619125</xdr:colOff>
      <xdr:row>80</xdr:row>
      <xdr:rowOff>114301</xdr:rowOff>
    </xdr:to>
    <xdr:sp macro="" textlink="">
      <xdr:nvSpPr>
        <xdr:cNvPr id="37" name="フローチャート: 処理 36">
          <a:hlinkClick xmlns:r="http://schemas.openxmlformats.org/officeDocument/2006/relationships" r:id="rId6"/>
        </xdr:cNvPr>
        <xdr:cNvSpPr/>
      </xdr:nvSpPr>
      <xdr:spPr>
        <a:xfrm>
          <a:off x="7848600" y="13439775"/>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12</xdr:col>
      <xdr:colOff>628650</xdr:colOff>
      <xdr:row>190</xdr:row>
      <xdr:rowOff>0</xdr:rowOff>
    </xdr:from>
    <xdr:to>
      <xdr:col>15</xdr:col>
      <xdr:colOff>561975</xdr:colOff>
      <xdr:row>192</xdr:row>
      <xdr:rowOff>114301</xdr:rowOff>
    </xdr:to>
    <xdr:sp macro="" textlink="">
      <xdr:nvSpPr>
        <xdr:cNvPr id="38" name="フローチャート: 処理 37">
          <a:hlinkClick xmlns:r="http://schemas.openxmlformats.org/officeDocument/2006/relationships" r:id="rId6"/>
        </xdr:cNvPr>
        <xdr:cNvSpPr/>
      </xdr:nvSpPr>
      <xdr:spPr>
        <a:xfrm>
          <a:off x="7791450" y="32785050"/>
          <a:ext cx="1990725" cy="457201"/>
        </a:xfrm>
        <a:prstGeom prst="flowChartProcess">
          <a:avLst/>
        </a:prstGeom>
        <a:solidFill>
          <a:srgbClr val="002060"/>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100" b="1" cap="none" spc="50">
              <a:ln w="0"/>
              <a:solidFill>
                <a:schemeClr val="bg1"/>
              </a:solidFill>
              <a:effectLst>
                <a:innerShdw blurRad="63500" dist="50800" dir="13500000">
                  <a:srgbClr val="000000">
                    <a:alpha val="50000"/>
                  </a:srgbClr>
                </a:innerShdw>
              </a:effectLst>
            </a:rPr>
            <a:t>「社会保険料控除」へ戻る</a:t>
          </a:r>
          <a:endParaRPr kumimoji="1" lang="en-US" altLang="ja-JP" sz="1100" b="1" cap="none" spc="50">
            <a:ln w="0"/>
            <a:solidFill>
              <a:schemeClr val="bg1"/>
            </a:solidFill>
            <a:effectLst>
              <a:innerShdw blurRad="63500" dist="50800" dir="13500000">
                <a:srgbClr val="000000">
                  <a:alpha val="50000"/>
                </a:srgbClr>
              </a:innerShdw>
            </a:effectLst>
          </a:endParaRPr>
        </a:p>
      </xdr:txBody>
    </xdr:sp>
    <xdr:clientData/>
  </xdr:twoCellAnchor>
  <xdr:twoCellAnchor>
    <xdr:from>
      <xdr:col>5</xdr:col>
      <xdr:colOff>235928</xdr:colOff>
      <xdr:row>4</xdr:row>
      <xdr:rowOff>109903</xdr:rowOff>
    </xdr:from>
    <xdr:to>
      <xdr:col>5</xdr:col>
      <xdr:colOff>300404</xdr:colOff>
      <xdr:row>6</xdr:row>
      <xdr:rowOff>7327</xdr:rowOff>
    </xdr:to>
    <xdr:sp macro="" textlink="">
      <xdr:nvSpPr>
        <xdr:cNvPr id="16" name="テキスト ボックス 15"/>
        <xdr:cNvSpPr txBox="1"/>
      </xdr:nvSpPr>
      <xdr:spPr>
        <a:xfrm>
          <a:off x="2712428" y="805961"/>
          <a:ext cx="64476" cy="234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4</a:t>
          </a:r>
          <a:endParaRPr kumimoji="1" lang="ja-JP" altLang="en-US" sz="1100">
            <a:latin typeface="游明朝" panose="02020400000000000000" pitchFamily="18" charset="-128"/>
            <a:ea typeface="游明朝" panose="02020400000000000000" pitchFamily="18" charset="-128"/>
          </a:endParaRPr>
        </a:p>
      </xdr:txBody>
    </xdr:sp>
    <xdr:clientData/>
  </xdr:twoCellAnchor>
  <xdr:twoCellAnchor>
    <xdr:from>
      <xdr:col>5</xdr:col>
      <xdr:colOff>266700</xdr:colOff>
      <xdr:row>26</xdr:row>
      <xdr:rowOff>90853</xdr:rowOff>
    </xdr:from>
    <xdr:to>
      <xdr:col>5</xdr:col>
      <xdr:colOff>331176</xdr:colOff>
      <xdr:row>27</xdr:row>
      <xdr:rowOff>156796</xdr:rowOff>
    </xdr:to>
    <xdr:sp macro="" textlink="">
      <xdr:nvSpPr>
        <xdr:cNvPr id="35" name="テキスト ボックス 34"/>
        <xdr:cNvSpPr txBox="1"/>
      </xdr:nvSpPr>
      <xdr:spPr>
        <a:xfrm>
          <a:off x="2743200" y="4508988"/>
          <a:ext cx="64476" cy="234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4</a:t>
          </a:r>
          <a:endParaRPr kumimoji="1" lang="ja-JP" altLang="en-US" sz="1100">
            <a:latin typeface="游明朝" panose="02020400000000000000" pitchFamily="18" charset="-128"/>
            <a:ea typeface="游明朝" panose="02020400000000000000" pitchFamily="18" charset="-128"/>
          </a:endParaRPr>
        </a:p>
      </xdr:txBody>
    </xdr:sp>
    <xdr:clientData/>
  </xdr:twoCellAnchor>
  <xdr:twoCellAnchor>
    <xdr:from>
      <xdr:col>5</xdr:col>
      <xdr:colOff>241788</xdr:colOff>
      <xdr:row>51</xdr:row>
      <xdr:rowOff>0</xdr:rowOff>
    </xdr:from>
    <xdr:to>
      <xdr:col>5</xdr:col>
      <xdr:colOff>380999</xdr:colOff>
      <xdr:row>52</xdr:row>
      <xdr:rowOff>58615</xdr:rowOff>
    </xdr:to>
    <xdr:sp macro="" textlink="">
      <xdr:nvSpPr>
        <xdr:cNvPr id="36" name="テキスト ボックス 35"/>
        <xdr:cNvSpPr txBox="1"/>
      </xdr:nvSpPr>
      <xdr:spPr>
        <a:xfrm>
          <a:off x="2718288" y="8682404"/>
          <a:ext cx="139211" cy="2271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游明朝" panose="02020400000000000000" pitchFamily="18" charset="-128"/>
              <a:ea typeface="游明朝" panose="02020400000000000000" pitchFamily="18" charset="-128"/>
            </a:rPr>
            <a:t>4</a:t>
          </a:r>
          <a:endParaRPr kumimoji="1" lang="ja-JP" altLang="en-US" sz="1100">
            <a:latin typeface="游明朝" panose="02020400000000000000" pitchFamily="18" charset="-128"/>
            <a:ea typeface="游明朝" panose="02020400000000000000" pitchFamily="18"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491;&#20154;&#35506;&#31246;/&#9733;17&#12288;&#25152;&#24471;&#25511;&#38500;&#31561;&#20491;&#21029;&#20107;&#38917;/&#33258;&#21205;&#35336;&#31639;/&#20196;&#21644;&#65299;&#24180;&#24230;&#12288;&#30003;&#21578;&#25903;&#25588;%20&#20303;&#27665;&#31246;Vr.1.8/00%20&#30906;&#30003;&#65286;&#24066;&#300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min_kanri\Desktop\&#20196;&#21644;&#65299;&#24180;&#24230;&#12288;&#30003;&#21578;&#25903;&#25588;%20&#20303;&#27665;&#31246;Vr.1.8\00%20&#30906;&#30003;&#65286;&#24066;&#300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ク"/>
      <sheetName val="入力"/>
      <sheetName val="給与所得"/>
      <sheetName val="所得金額調整控除"/>
      <sheetName val="住民税課税"/>
      <sheetName val="配偶者"/>
      <sheetName val="損通 (公的年金用)"/>
      <sheetName val="年金"/>
      <sheetName val="人的控除"/>
      <sheetName val="受付"/>
      <sheetName val="市申"/>
      <sheetName val="市申 (2)"/>
      <sheetName val="市申 プレ) (2)"/>
      <sheetName val="市申 (3)"/>
      <sheetName val="分離申"/>
      <sheetName val="税額計算"/>
      <sheetName val="寡婦控除"/>
      <sheetName val="寄附金（1）"/>
      <sheetName val="配当控除"/>
      <sheetName val="寄附金計算（住）"/>
      <sheetName val="配当控除 (住)"/>
      <sheetName val="市申データ"/>
      <sheetName val="寄附金 (2)"/>
      <sheetName val="基礎控除"/>
      <sheetName val="分離"/>
      <sheetName val="所得割"/>
      <sheetName val="Error"/>
      <sheetName val="確申判断"/>
      <sheetName val="追加控除"/>
      <sheetName val="地震保険"/>
      <sheetName val="寄付金入力"/>
      <sheetName val="寄付金計算"/>
      <sheetName val="生命保険"/>
      <sheetName val="雑損"/>
      <sheetName val="地震保険（所得税）"/>
      <sheetName val="損通"/>
      <sheetName val="地震保険2件以上"/>
      <sheetName val="配偶者控除"/>
      <sheetName val="医療費"/>
      <sheetName val="市申 様式"/>
      <sheetName val="追加所得"/>
      <sheetName val="注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4">
          <cell r="G64" t="str">
            <v/>
          </cell>
        </row>
        <row r="76">
          <cell r="G76" t="str">
            <v/>
          </cell>
        </row>
        <row r="98">
          <cell r="D98" t="str">
            <v/>
          </cell>
        </row>
        <row r="99">
          <cell r="D99" t="str">
            <v/>
          </cell>
        </row>
        <row r="100">
          <cell r="D100" t="str">
            <v/>
          </cell>
        </row>
        <row r="104">
          <cell r="G104" t="str">
            <v>株式配当</v>
          </cell>
          <cell r="H104">
            <v>0</v>
          </cell>
        </row>
        <row r="105">
          <cell r="G105" t="str">
            <v>他証券</v>
          </cell>
          <cell r="H105">
            <v>0</v>
          </cell>
          <cell r="I105">
            <v>0</v>
          </cell>
        </row>
        <row r="106">
          <cell r="G106" t="str">
            <v>外貨証券</v>
          </cell>
          <cell r="H106">
            <v>0</v>
          </cell>
        </row>
        <row r="120">
          <cell r="G120" t="str">
            <v/>
          </cell>
          <cell r="H120" t="str">
            <v/>
          </cell>
          <cell r="I120" t="str">
            <v/>
          </cell>
          <cell r="J120" t="str">
            <v/>
          </cell>
          <cell r="K120" t="str">
            <v/>
          </cell>
        </row>
        <row r="121">
          <cell r="G121" t="str">
            <v/>
          </cell>
          <cell r="H121" t="str">
            <v/>
          </cell>
          <cell r="I121" t="str">
            <v/>
          </cell>
          <cell r="K121" t="str">
            <v/>
          </cell>
        </row>
        <row r="122">
          <cell r="G122" t="str">
            <v/>
          </cell>
          <cell r="H122" t="str">
            <v/>
          </cell>
          <cell r="I122" t="str">
            <v/>
          </cell>
          <cell r="J122" t="str">
            <v/>
          </cell>
          <cell r="K122" t="str">
            <v/>
          </cell>
        </row>
        <row r="123">
          <cell r="K123"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ンク"/>
      <sheetName val="入力"/>
      <sheetName val="給与所得"/>
      <sheetName val="所得金額調整控除"/>
      <sheetName val="住民税課税"/>
      <sheetName val="配偶者"/>
      <sheetName val="損通 (公的年金用)"/>
      <sheetName val="年金"/>
      <sheetName val="人的控除"/>
      <sheetName val="受付"/>
      <sheetName val="市申"/>
      <sheetName val="市申 (2)"/>
      <sheetName val="市申 プレ) (2)"/>
      <sheetName val="市申 (3)"/>
      <sheetName val="分離申"/>
      <sheetName val="税額計算"/>
      <sheetName val="寡婦控除"/>
      <sheetName val="寄附金（1）"/>
      <sheetName val="配当控除"/>
      <sheetName val="寄附金計算（住）"/>
      <sheetName val="配当控除 (住)"/>
      <sheetName val="市申データ"/>
      <sheetName val="寄附金 (2)"/>
      <sheetName val="基礎控除"/>
      <sheetName val="分離"/>
      <sheetName val="所得割"/>
      <sheetName val="Error"/>
      <sheetName val="確申判断"/>
      <sheetName val="追加控除"/>
      <sheetName val="地震保険"/>
      <sheetName val="寄付金入力"/>
      <sheetName val="寄付金計算"/>
      <sheetName val="生命保険"/>
      <sheetName val="雑損"/>
      <sheetName val="地震保険（所得税）"/>
      <sheetName val="損通"/>
      <sheetName val="地震保険2件以上"/>
      <sheetName val="配偶者控除"/>
      <sheetName val="医療費"/>
      <sheetName val="市申 様式"/>
      <sheetName val="追加所得"/>
      <sheetName val="注意"/>
    </sheetNames>
    <sheetDataSet>
      <sheetData sheetId="0"/>
      <sheetData sheetId="1">
        <row r="29">
          <cell r="W29"/>
        </row>
        <row r="37">
          <cell r="BK37"/>
        </row>
        <row r="47">
          <cell r="W47"/>
        </row>
        <row r="49">
          <cell r="W49"/>
        </row>
      </sheetData>
      <sheetData sheetId="2"/>
      <sheetData sheetId="3">
        <row r="2">
          <cell r="D2">
            <v>0</v>
          </cell>
        </row>
      </sheetData>
      <sheetData sheetId="4"/>
      <sheetData sheetId="5"/>
      <sheetData sheetId="6">
        <row r="2">
          <cell r="G2">
            <v>0</v>
          </cell>
        </row>
      </sheetData>
      <sheetData sheetId="7"/>
      <sheetData sheetId="8"/>
      <sheetData sheetId="9">
        <row r="4">
          <cell r="C4"/>
        </row>
      </sheetData>
      <sheetData sheetId="10">
        <row r="7">
          <cell r="AH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AC187"/>
  <sheetViews>
    <sheetView showGridLines="0" showRowColHeaders="0" tabSelected="1" workbookViewId="0"/>
  </sheetViews>
  <sheetFormatPr defaultRowHeight="18.75" x14ac:dyDescent="0.4"/>
  <cols>
    <col min="1" max="1" width="0.875" customWidth="1"/>
    <col min="2" max="2" width="1.75" style="325" customWidth="1"/>
    <col min="3" max="3" width="30.5" customWidth="1"/>
    <col min="5" max="5" width="8.75" style="325" customWidth="1"/>
    <col min="6" max="6" width="8.75" customWidth="1"/>
    <col min="7" max="7" width="8.75" style="325" customWidth="1"/>
    <col min="10" max="10" width="9.375" bestFit="1" customWidth="1"/>
    <col min="11" max="12" width="9" customWidth="1"/>
    <col min="13" max="13" width="15.625" hidden="1" customWidth="1"/>
    <col min="14" max="22" width="9" hidden="1" customWidth="1"/>
    <col min="23" max="27" width="9" customWidth="1"/>
  </cols>
  <sheetData>
    <row r="1" spans="2:17" s="325" customFormat="1" ht="5.25" customHeight="1" x14ac:dyDescent="0.4">
      <c r="F1" s="148"/>
    </row>
    <row r="2" spans="2:17" s="325" customFormat="1" ht="24" customHeight="1" x14ac:dyDescent="0.4">
      <c r="B2" s="509" t="s">
        <v>758</v>
      </c>
      <c r="C2" s="510"/>
      <c r="D2" s="510"/>
      <c r="E2" s="511"/>
      <c r="F2" s="386"/>
      <c r="G2" s="323"/>
      <c r="H2" s="331"/>
      <c r="I2" s="148"/>
    </row>
    <row r="3" spans="2:17" ht="30.75" customHeight="1" x14ac:dyDescent="0.5">
      <c r="C3" s="388" t="s">
        <v>753</v>
      </c>
      <c r="D3" s="388"/>
      <c r="E3" s="374"/>
      <c r="F3" s="330"/>
      <c r="G3" s="80"/>
      <c r="H3" s="330"/>
      <c r="I3" s="80"/>
      <c r="J3" s="329"/>
    </row>
    <row r="4" spans="2:17" ht="21.75" customHeight="1" x14ac:dyDescent="0.4">
      <c r="C4" s="506" t="s">
        <v>695</v>
      </c>
      <c r="D4" s="506"/>
      <c r="E4" s="506"/>
      <c r="F4" s="506"/>
      <c r="G4" s="375"/>
    </row>
    <row r="5" spans="2:17" ht="42" customHeight="1" x14ac:dyDescent="0.4">
      <c r="C5" s="297" t="s">
        <v>586</v>
      </c>
      <c r="D5" s="507"/>
      <c r="E5" s="507"/>
      <c r="F5" s="507"/>
      <c r="G5" s="507"/>
      <c r="H5" s="332"/>
      <c r="J5" s="148"/>
    </row>
    <row r="6" spans="2:17" ht="38.25" customHeight="1" x14ac:dyDescent="0.4">
      <c r="C6" s="297" t="s">
        <v>776</v>
      </c>
      <c r="D6" s="513"/>
      <c r="E6" s="514"/>
      <c r="F6" s="514"/>
      <c r="G6" s="515"/>
      <c r="J6" s="376"/>
    </row>
    <row r="7" spans="2:17" x14ac:dyDescent="0.4">
      <c r="C7" s="297" t="s">
        <v>637</v>
      </c>
      <c r="D7" s="508"/>
      <c r="E7" s="508"/>
      <c r="F7" s="508"/>
      <c r="G7" s="508"/>
      <c r="Q7" t="s">
        <v>740</v>
      </c>
    </row>
    <row r="8" spans="2:17" x14ac:dyDescent="0.4">
      <c r="C8" s="297" t="s">
        <v>635</v>
      </c>
      <c r="D8" s="398"/>
      <c r="E8" s="516"/>
      <c r="F8" s="517"/>
      <c r="G8" s="518"/>
      <c r="Q8" t="s">
        <v>741</v>
      </c>
    </row>
    <row r="9" spans="2:17" x14ac:dyDescent="0.4">
      <c r="C9" s="297" t="s">
        <v>631</v>
      </c>
      <c r="D9" s="512"/>
      <c r="E9" s="512"/>
      <c r="F9" s="512"/>
      <c r="G9" s="512"/>
      <c r="Q9" t="s">
        <v>742</v>
      </c>
    </row>
    <row r="10" spans="2:17" x14ac:dyDescent="0.4">
      <c r="C10" s="297" t="s">
        <v>748</v>
      </c>
      <c r="D10" s="377"/>
      <c r="E10" s="378"/>
      <c r="F10" s="379"/>
      <c r="G10" s="384"/>
    </row>
    <row r="11" spans="2:17" x14ac:dyDescent="0.4">
      <c r="C11" s="297" t="s">
        <v>633</v>
      </c>
      <c r="D11" s="508"/>
      <c r="E11" s="508"/>
      <c r="F11" s="508"/>
      <c r="G11" s="508"/>
      <c r="J11" s="155"/>
      <c r="M11" s="380" t="str">
        <f>IF(D10="","",DATEVALUE(D10&amp;E10&amp;"年"&amp;F10&amp;"月"&amp;G10&amp;"日"))</f>
        <v/>
      </c>
    </row>
    <row r="12" spans="2:17" x14ac:dyDescent="0.4">
      <c r="C12" s="297" t="s">
        <v>638</v>
      </c>
      <c r="D12" s="508"/>
      <c r="E12" s="508"/>
      <c r="F12" s="508"/>
      <c r="G12" s="508"/>
    </row>
    <row r="13" spans="2:17" x14ac:dyDescent="0.4">
      <c r="C13" s="297" t="s">
        <v>634</v>
      </c>
      <c r="D13" s="508"/>
      <c r="E13" s="508"/>
      <c r="F13" s="508"/>
      <c r="G13" s="508"/>
    </row>
    <row r="14" spans="2:17" s="325" customFormat="1" x14ac:dyDescent="0.4">
      <c r="C14" s="297" t="s">
        <v>697</v>
      </c>
      <c r="D14" s="410" t="s">
        <v>765</v>
      </c>
      <c r="E14" s="411">
        <v>5</v>
      </c>
      <c r="F14" s="379"/>
      <c r="G14" s="384"/>
    </row>
    <row r="15" spans="2:17" x14ac:dyDescent="0.4">
      <c r="C15" s="287"/>
      <c r="D15" s="287"/>
      <c r="E15" s="326"/>
      <c r="F15" s="287"/>
      <c r="G15" s="326"/>
    </row>
    <row r="16" spans="2:17" x14ac:dyDescent="0.4">
      <c r="C16" s="313" t="s">
        <v>691</v>
      </c>
      <c r="D16" s="287"/>
      <c r="E16" s="326"/>
      <c r="F16" s="287"/>
      <c r="G16" s="326"/>
    </row>
    <row r="17" spans="3:17" x14ac:dyDescent="0.4">
      <c r="C17" s="313" t="s">
        <v>692</v>
      </c>
      <c r="D17" s="287"/>
      <c r="E17" s="326"/>
      <c r="F17" s="287"/>
      <c r="G17" s="326"/>
    </row>
    <row r="18" spans="3:17" x14ac:dyDescent="0.4">
      <c r="C18" s="287"/>
      <c r="D18" s="287"/>
      <c r="E18" s="326"/>
      <c r="F18" s="287"/>
      <c r="G18" s="326"/>
    </row>
    <row r="19" spans="3:17" x14ac:dyDescent="0.4">
      <c r="C19" s="313" t="s">
        <v>639</v>
      </c>
      <c r="D19" s="287"/>
      <c r="E19" s="326"/>
      <c r="F19" s="287"/>
      <c r="G19" s="326"/>
    </row>
    <row r="20" spans="3:17" ht="37.5" customHeight="1" x14ac:dyDescent="0.4">
      <c r="C20" s="297" t="s">
        <v>586</v>
      </c>
      <c r="D20" s="519" t="s">
        <v>640</v>
      </c>
      <c r="E20" s="520"/>
      <c r="F20" s="520"/>
      <c r="G20" s="521"/>
      <c r="Q20" t="e">
        <f>D10&amp;#REF!&amp;"年"&amp;F10&amp;"月"&amp;#REF!&amp;"日"</f>
        <v>#REF!</v>
      </c>
    </row>
    <row r="21" spans="3:17" ht="36.75" customHeight="1" x14ac:dyDescent="0.4">
      <c r="C21" s="297" t="s">
        <v>776</v>
      </c>
      <c r="D21" s="519" t="s">
        <v>641</v>
      </c>
      <c r="E21" s="520"/>
      <c r="F21" s="520"/>
      <c r="G21" s="521"/>
      <c r="Q21" t="str">
        <f>IF(ISTEXT(#REF!),Q20,"")</f>
        <v/>
      </c>
    </row>
    <row r="22" spans="3:17" x14ac:dyDescent="0.4">
      <c r="C22" s="297" t="s">
        <v>637</v>
      </c>
      <c r="D22" s="519" t="s">
        <v>642</v>
      </c>
      <c r="E22" s="520"/>
      <c r="F22" s="520"/>
      <c r="G22" s="521"/>
    </row>
    <row r="23" spans="3:17" x14ac:dyDescent="0.4">
      <c r="C23" s="297" t="s">
        <v>635</v>
      </c>
      <c r="D23" s="372" t="s">
        <v>636</v>
      </c>
      <c r="E23" s="522" t="s">
        <v>690</v>
      </c>
      <c r="F23" s="523"/>
      <c r="G23" s="524"/>
    </row>
    <row r="24" spans="3:17" x14ac:dyDescent="0.4">
      <c r="C24" s="297" t="s">
        <v>630</v>
      </c>
      <c r="D24" s="522" t="s">
        <v>643</v>
      </c>
      <c r="E24" s="523"/>
      <c r="F24" s="523"/>
      <c r="G24" s="524"/>
    </row>
    <row r="25" spans="3:17" x14ac:dyDescent="0.4">
      <c r="C25" s="297" t="s">
        <v>748</v>
      </c>
      <c r="D25" s="399" t="s">
        <v>549</v>
      </c>
      <c r="E25" s="397" t="s">
        <v>761</v>
      </c>
      <c r="F25" s="397" t="s">
        <v>762</v>
      </c>
      <c r="G25" s="399" t="s">
        <v>763</v>
      </c>
    </row>
    <row r="26" spans="3:17" x14ac:dyDescent="0.4">
      <c r="C26" s="297" t="s">
        <v>633</v>
      </c>
      <c r="D26" s="519" t="s">
        <v>644</v>
      </c>
      <c r="E26" s="520"/>
      <c r="F26" s="520"/>
      <c r="G26" s="521"/>
    </row>
    <row r="27" spans="3:17" x14ac:dyDescent="0.4">
      <c r="C27" s="297" t="s">
        <v>638</v>
      </c>
      <c r="D27" s="519" t="s">
        <v>645</v>
      </c>
      <c r="E27" s="520"/>
      <c r="F27" s="520"/>
      <c r="G27" s="521"/>
    </row>
    <row r="28" spans="3:17" x14ac:dyDescent="0.4">
      <c r="C28" s="297" t="s">
        <v>634</v>
      </c>
      <c r="D28" s="519" t="s">
        <v>540</v>
      </c>
      <c r="E28" s="520"/>
      <c r="F28" s="520"/>
      <c r="G28" s="521"/>
    </row>
    <row r="29" spans="3:17" x14ac:dyDescent="0.4">
      <c r="C29" s="346" t="s">
        <v>697</v>
      </c>
      <c r="D29" s="410" t="s">
        <v>760</v>
      </c>
      <c r="E29" s="411">
        <v>5</v>
      </c>
      <c r="F29" s="379">
        <v>2</v>
      </c>
      <c r="G29" s="384">
        <v>1</v>
      </c>
    </row>
    <row r="86" spans="16:23" x14ac:dyDescent="0.4">
      <c r="P86" s="373" t="s">
        <v>698</v>
      </c>
      <c r="Q86" s="373" t="s">
        <v>699</v>
      </c>
      <c r="R86" s="373" t="s">
        <v>700</v>
      </c>
      <c r="S86" s="373" t="s">
        <v>701</v>
      </c>
      <c r="T86" s="373" t="s">
        <v>702</v>
      </c>
      <c r="U86" s="373">
        <v>1</v>
      </c>
      <c r="V86" s="373">
        <v>1</v>
      </c>
      <c r="W86" s="373"/>
    </row>
    <row r="87" spans="16:23" x14ac:dyDescent="0.4">
      <c r="P87" s="373">
        <v>1</v>
      </c>
      <c r="Q87" s="373">
        <v>1</v>
      </c>
      <c r="R87" s="373">
        <v>1</v>
      </c>
      <c r="S87" s="373">
        <v>1</v>
      </c>
      <c r="T87" s="373">
        <v>1</v>
      </c>
      <c r="U87" s="373">
        <v>2</v>
      </c>
      <c r="V87" s="373">
        <v>2</v>
      </c>
      <c r="W87" s="373"/>
    </row>
    <row r="88" spans="16:23" x14ac:dyDescent="0.4">
      <c r="P88" s="373">
        <v>2</v>
      </c>
      <c r="Q88" s="373">
        <v>2</v>
      </c>
      <c r="R88" s="373">
        <v>2</v>
      </c>
      <c r="S88" s="373">
        <v>2</v>
      </c>
      <c r="T88" s="373">
        <v>2</v>
      </c>
      <c r="U88" s="373">
        <v>3</v>
      </c>
      <c r="V88" s="373">
        <v>3</v>
      </c>
      <c r="W88" s="373"/>
    </row>
    <row r="89" spans="16:23" x14ac:dyDescent="0.4">
      <c r="P89" s="373">
        <v>3</v>
      </c>
      <c r="Q89" s="373">
        <v>3</v>
      </c>
      <c r="R89" s="373">
        <v>3</v>
      </c>
      <c r="S89" s="373">
        <v>3</v>
      </c>
      <c r="T89" s="373">
        <v>3</v>
      </c>
      <c r="U89" s="373">
        <v>4</v>
      </c>
      <c r="V89" s="373">
        <v>4</v>
      </c>
      <c r="W89" s="373"/>
    </row>
    <row r="90" spans="16:23" x14ac:dyDescent="0.4">
      <c r="P90" s="373">
        <v>4</v>
      </c>
      <c r="Q90" s="373">
        <v>4</v>
      </c>
      <c r="R90" s="373">
        <v>4</v>
      </c>
      <c r="S90" s="373">
        <v>4</v>
      </c>
      <c r="T90" s="373">
        <v>4</v>
      </c>
      <c r="U90" s="373">
        <v>5</v>
      </c>
      <c r="V90" s="373">
        <v>5</v>
      </c>
      <c r="W90" s="373"/>
    </row>
    <row r="91" spans="16:23" x14ac:dyDescent="0.4">
      <c r="P91" s="373">
        <v>5</v>
      </c>
      <c r="Q91" s="373">
        <v>5</v>
      </c>
      <c r="R91" s="373">
        <v>5</v>
      </c>
      <c r="S91" s="373">
        <v>5</v>
      </c>
      <c r="T91" s="373">
        <v>5</v>
      </c>
      <c r="U91" s="373">
        <v>6</v>
      </c>
      <c r="V91" s="373">
        <v>6</v>
      </c>
      <c r="W91" s="373"/>
    </row>
    <row r="92" spans="16:23" x14ac:dyDescent="0.4">
      <c r="P92" s="373">
        <v>6</v>
      </c>
      <c r="Q92" s="373">
        <v>6</v>
      </c>
      <c r="R92" s="373">
        <v>6</v>
      </c>
      <c r="S92" s="373">
        <v>6</v>
      </c>
      <c r="T92" s="373">
        <v>6</v>
      </c>
      <c r="U92" s="373">
        <v>7</v>
      </c>
      <c r="V92" s="373">
        <v>7</v>
      </c>
      <c r="W92" s="373"/>
    </row>
    <row r="93" spans="16:23" x14ac:dyDescent="0.4">
      <c r="P93" s="373">
        <v>7</v>
      </c>
      <c r="Q93" s="373">
        <v>7</v>
      </c>
      <c r="R93" s="373">
        <v>7</v>
      </c>
      <c r="S93" s="373">
        <v>7</v>
      </c>
      <c r="T93" s="373">
        <v>7</v>
      </c>
      <c r="U93" s="373">
        <v>8</v>
      </c>
      <c r="V93" s="373">
        <v>8</v>
      </c>
      <c r="W93" s="373"/>
    </row>
    <row r="94" spans="16:23" x14ac:dyDescent="0.4">
      <c r="P94" s="373">
        <v>8</v>
      </c>
      <c r="Q94" s="373">
        <v>8</v>
      </c>
      <c r="R94" s="373">
        <v>8</v>
      </c>
      <c r="S94" s="373">
        <v>8</v>
      </c>
      <c r="T94" s="373">
        <v>8</v>
      </c>
      <c r="U94" s="373">
        <v>9</v>
      </c>
      <c r="V94" s="373">
        <v>9</v>
      </c>
      <c r="W94" s="373"/>
    </row>
    <row r="95" spans="16:23" x14ac:dyDescent="0.4">
      <c r="P95" s="373">
        <v>9</v>
      </c>
      <c r="Q95" s="373">
        <v>9</v>
      </c>
      <c r="R95" s="373">
        <v>9</v>
      </c>
      <c r="S95" s="373">
        <v>9</v>
      </c>
      <c r="T95" s="373">
        <v>9</v>
      </c>
      <c r="U95" s="373">
        <v>10</v>
      </c>
      <c r="V95" s="373">
        <v>10</v>
      </c>
      <c r="W95" s="373"/>
    </row>
    <row r="96" spans="16:23" x14ac:dyDescent="0.4">
      <c r="P96" s="373">
        <v>10</v>
      </c>
      <c r="Q96" s="373">
        <v>10</v>
      </c>
      <c r="R96" s="373">
        <v>10</v>
      </c>
      <c r="S96" s="373">
        <v>10</v>
      </c>
      <c r="T96" s="373">
        <v>10</v>
      </c>
      <c r="U96" s="373">
        <v>11</v>
      </c>
      <c r="V96" s="373">
        <v>11</v>
      </c>
      <c r="W96" s="373"/>
    </row>
    <row r="97" spans="6:23" x14ac:dyDescent="0.4">
      <c r="P97" s="373">
        <v>11</v>
      </c>
      <c r="Q97" s="373">
        <v>11</v>
      </c>
      <c r="R97" s="373">
        <v>11</v>
      </c>
      <c r="S97" s="373">
        <v>11</v>
      </c>
      <c r="T97" s="373">
        <v>11</v>
      </c>
      <c r="U97" s="373">
        <v>12</v>
      </c>
      <c r="V97" s="373">
        <v>12</v>
      </c>
      <c r="W97" s="373"/>
    </row>
    <row r="98" spans="6:23" x14ac:dyDescent="0.4">
      <c r="F98" s="325"/>
      <c r="K98" s="325"/>
      <c r="P98" s="373">
        <v>12</v>
      </c>
      <c r="Q98" s="373">
        <v>12</v>
      </c>
      <c r="R98" s="373">
        <v>12</v>
      </c>
      <c r="S98" s="373">
        <v>12</v>
      </c>
      <c r="T98" s="373">
        <v>12</v>
      </c>
      <c r="U98" s="373">
        <v>13</v>
      </c>
      <c r="V98" s="373"/>
      <c r="W98" s="373"/>
    </row>
    <row r="99" spans="6:23" x14ac:dyDescent="0.4">
      <c r="P99" s="373">
        <v>13</v>
      </c>
      <c r="Q99" s="373">
        <v>13</v>
      </c>
      <c r="R99" s="373">
        <v>13</v>
      </c>
      <c r="S99" s="373">
        <v>13</v>
      </c>
      <c r="T99" s="373">
        <v>13</v>
      </c>
      <c r="U99" s="373">
        <v>14</v>
      </c>
      <c r="V99" s="373"/>
      <c r="W99" s="373"/>
    </row>
    <row r="100" spans="6:23" x14ac:dyDescent="0.4">
      <c r="P100" s="373">
        <v>14</v>
      </c>
      <c r="Q100" s="373">
        <v>14</v>
      </c>
      <c r="R100" s="373">
        <v>14</v>
      </c>
      <c r="S100" s="373">
        <v>14</v>
      </c>
      <c r="T100" s="373">
        <v>14</v>
      </c>
      <c r="U100" s="373">
        <v>15</v>
      </c>
      <c r="V100" s="373"/>
      <c r="W100" s="373"/>
    </row>
    <row r="101" spans="6:23" x14ac:dyDescent="0.4">
      <c r="P101" s="373">
        <v>15</v>
      </c>
      <c r="Q101" s="373">
        <v>15</v>
      </c>
      <c r="R101" s="373">
        <v>15</v>
      </c>
      <c r="S101" s="373">
        <v>15</v>
      </c>
      <c r="T101" s="373">
        <v>15</v>
      </c>
      <c r="U101" s="373">
        <v>16</v>
      </c>
      <c r="V101" s="373"/>
      <c r="W101" s="373"/>
    </row>
    <row r="102" spans="6:23" x14ac:dyDescent="0.4">
      <c r="P102" s="373">
        <v>16</v>
      </c>
      <c r="Q102" s="373"/>
      <c r="R102" s="373">
        <v>16</v>
      </c>
      <c r="S102" s="373">
        <v>16</v>
      </c>
      <c r="T102" s="373">
        <v>16</v>
      </c>
      <c r="U102" s="373">
        <v>17</v>
      </c>
      <c r="V102" s="373"/>
      <c r="W102" s="373"/>
    </row>
    <row r="103" spans="6:23" x14ac:dyDescent="0.4">
      <c r="P103" s="373">
        <v>17</v>
      </c>
      <c r="Q103" s="373"/>
      <c r="R103" s="373">
        <v>17</v>
      </c>
      <c r="S103" s="373">
        <v>17</v>
      </c>
      <c r="T103" s="373">
        <v>17</v>
      </c>
      <c r="U103" s="373">
        <v>18</v>
      </c>
      <c r="V103" s="373"/>
      <c r="W103" s="373"/>
    </row>
    <row r="104" spans="6:23" x14ac:dyDescent="0.4">
      <c r="P104" s="373">
        <v>18</v>
      </c>
      <c r="Q104" s="373"/>
      <c r="R104" s="373">
        <v>18</v>
      </c>
      <c r="S104" s="373">
        <v>18</v>
      </c>
      <c r="T104" s="373">
        <v>18</v>
      </c>
      <c r="U104" s="373">
        <v>19</v>
      </c>
      <c r="V104" s="373"/>
      <c r="W104" s="373"/>
    </row>
    <row r="105" spans="6:23" x14ac:dyDescent="0.4">
      <c r="P105" s="373">
        <v>19</v>
      </c>
      <c r="Q105" s="373"/>
      <c r="R105" s="373">
        <v>19</v>
      </c>
      <c r="S105" s="373">
        <v>19</v>
      </c>
      <c r="T105" s="373">
        <v>19</v>
      </c>
      <c r="U105" s="373">
        <v>20</v>
      </c>
      <c r="V105" s="373"/>
      <c r="W105" s="373"/>
    </row>
    <row r="106" spans="6:23" x14ac:dyDescent="0.4">
      <c r="P106" s="373">
        <v>20</v>
      </c>
      <c r="Q106" s="373"/>
      <c r="R106" s="373">
        <v>20</v>
      </c>
      <c r="S106" s="373">
        <v>20</v>
      </c>
      <c r="T106" s="373">
        <v>20</v>
      </c>
      <c r="U106" s="373">
        <v>21</v>
      </c>
      <c r="V106" s="373"/>
      <c r="W106" s="373"/>
    </row>
    <row r="107" spans="6:23" x14ac:dyDescent="0.4">
      <c r="P107" s="373">
        <v>21</v>
      </c>
      <c r="Q107" s="373"/>
      <c r="R107" s="373">
        <v>21</v>
      </c>
      <c r="S107" s="373">
        <v>21</v>
      </c>
      <c r="T107" s="373">
        <v>21</v>
      </c>
      <c r="U107" s="373">
        <v>22</v>
      </c>
      <c r="V107" s="373"/>
      <c r="W107" s="373"/>
    </row>
    <row r="108" spans="6:23" x14ac:dyDescent="0.4">
      <c r="P108" s="373">
        <v>22</v>
      </c>
      <c r="Q108" s="373"/>
      <c r="R108" s="373">
        <v>22</v>
      </c>
      <c r="S108" s="373">
        <v>22</v>
      </c>
      <c r="T108" s="373">
        <v>22</v>
      </c>
      <c r="U108" s="373">
        <v>23</v>
      </c>
      <c r="V108" s="373"/>
      <c r="W108" s="373"/>
    </row>
    <row r="109" spans="6:23" x14ac:dyDescent="0.4">
      <c r="P109" s="373">
        <v>23</v>
      </c>
      <c r="Q109" s="373"/>
      <c r="R109" s="373">
        <v>23</v>
      </c>
      <c r="S109" s="373">
        <v>23</v>
      </c>
      <c r="T109" s="373">
        <v>23</v>
      </c>
      <c r="U109" s="373">
        <v>24</v>
      </c>
      <c r="V109" s="373"/>
      <c r="W109" s="373"/>
    </row>
    <row r="110" spans="6:23" x14ac:dyDescent="0.4">
      <c r="P110" s="373">
        <v>24</v>
      </c>
      <c r="Q110" s="373"/>
      <c r="R110" s="373">
        <v>24</v>
      </c>
      <c r="S110" s="373">
        <v>24</v>
      </c>
      <c r="T110" s="373">
        <v>24</v>
      </c>
      <c r="U110" s="373">
        <v>25</v>
      </c>
      <c r="V110" s="373"/>
      <c r="W110" s="373"/>
    </row>
    <row r="111" spans="6:23" x14ac:dyDescent="0.4">
      <c r="P111" s="373">
        <v>25</v>
      </c>
      <c r="Q111" s="373"/>
      <c r="R111" s="373">
        <v>25</v>
      </c>
      <c r="S111" s="373">
        <v>25</v>
      </c>
      <c r="T111" s="373">
        <v>25</v>
      </c>
      <c r="U111" s="373">
        <v>26</v>
      </c>
      <c r="V111" s="373"/>
      <c r="W111" s="373"/>
    </row>
    <row r="112" spans="6:23" x14ac:dyDescent="0.4">
      <c r="P112" s="373">
        <v>26</v>
      </c>
      <c r="Q112" s="373"/>
      <c r="R112" s="373">
        <v>26</v>
      </c>
      <c r="S112" s="373">
        <v>26</v>
      </c>
      <c r="T112" s="373">
        <v>26</v>
      </c>
      <c r="U112" s="373">
        <v>27</v>
      </c>
      <c r="V112" s="373"/>
      <c r="W112" s="373"/>
    </row>
    <row r="113" spans="16:23" x14ac:dyDescent="0.4">
      <c r="P113" s="373">
        <v>27</v>
      </c>
      <c r="Q113" s="373"/>
      <c r="R113" s="373">
        <v>27</v>
      </c>
      <c r="S113" s="373">
        <v>27</v>
      </c>
      <c r="T113" s="373">
        <v>27</v>
      </c>
      <c r="U113" s="373">
        <v>28</v>
      </c>
      <c r="V113" s="373"/>
      <c r="W113" s="373"/>
    </row>
    <row r="114" spans="16:23" x14ac:dyDescent="0.4">
      <c r="P114" s="373">
        <v>28</v>
      </c>
      <c r="Q114" s="373"/>
      <c r="R114" s="373">
        <v>28</v>
      </c>
      <c r="S114" s="373">
        <v>28</v>
      </c>
      <c r="T114" s="373">
        <v>28</v>
      </c>
      <c r="U114" s="373">
        <v>29</v>
      </c>
      <c r="V114" s="373"/>
      <c r="W114" s="373"/>
    </row>
    <row r="115" spans="16:23" x14ac:dyDescent="0.4">
      <c r="P115" s="373">
        <v>29</v>
      </c>
      <c r="Q115" s="373"/>
      <c r="R115" s="373">
        <v>29</v>
      </c>
      <c r="S115" s="373">
        <v>29</v>
      </c>
      <c r="T115" s="373">
        <v>29</v>
      </c>
      <c r="U115" s="373">
        <v>30</v>
      </c>
      <c r="V115" s="373"/>
      <c r="W115" s="373"/>
    </row>
    <row r="116" spans="16:23" x14ac:dyDescent="0.4">
      <c r="P116" s="373">
        <v>30</v>
      </c>
      <c r="Q116" s="373"/>
      <c r="R116" s="373">
        <v>30</v>
      </c>
      <c r="S116" s="373">
        <v>30</v>
      </c>
      <c r="T116" s="373">
        <v>30</v>
      </c>
      <c r="U116" s="373">
        <v>31</v>
      </c>
      <c r="V116" s="373"/>
      <c r="W116" s="373"/>
    </row>
    <row r="117" spans="16:23" x14ac:dyDescent="0.4">
      <c r="P117" s="373">
        <v>31</v>
      </c>
      <c r="Q117" s="373"/>
      <c r="R117" s="373">
        <v>31</v>
      </c>
      <c r="S117" s="373">
        <v>31</v>
      </c>
      <c r="T117" s="373">
        <v>31</v>
      </c>
      <c r="U117" s="373"/>
      <c r="V117" s="373"/>
      <c r="W117" s="373"/>
    </row>
    <row r="118" spans="16:23" x14ac:dyDescent="0.4">
      <c r="P118" s="373">
        <v>32</v>
      </c>
      <c r="Q118" s="373"/>
      <c r="R118" s="373">
        <v>32</v>
      </c>
      <c r="S118" s="373"/>
      <c r="T118" s="373">
        <v>32</v>
      </c>
      <c r="U118" s="373"/>
      <c r="V118" s="373"/>
      <c r="W118" s="373"/>
    </row>
    <row r="119" spans="16:23" x14ac:dyDescent="0.4">
      <c r="P119" s="373">
        <v>33</v>
      </c>
      <c r="Q119" s="373"/>
      <c r="R119" s="373">
        <v>33</v>
      </c>
      <c r="S119" s="373"/>
      <c r="T119" s="373">
        <v>33</v>
      </c>
      <c r="U119" s="373"/>
      <c r="V119" s="373"/>
      <c r="W119" s="373"/>
    </row>
    <row r="120" spans="16:23" x14ac:dyDescent="0.4">
      <c r="P120" s="373">
        <v>34</v>
      </c>
      <c r="Q120" s="373"/>
      <c r="R120" s="373">
        <v>34</v>
      </c>
      <c r="S120" s="373"/>
      <c r="T120" s="373">
        <v>34</v>
      </c>
      <c r="U120" s="373"/>
      <c r="V120" s="373"/>
      <c r="W120" s="373"/>
    </row>
    <row r="121" spans="16:23" x14ac:dyDescent="0.4">
      <c r="P121" s="373">
        <v>35</v>
      </c>
      <c r="Q121" s="373"/>
      <c r="R121" s="373">
        <v>35</v>
      </c>
      <c r="S121" s="373"/>
      <c r="T121" s="373">
        <v>35</v>
      </c>
      <c r="U121" s="373"/>
      <c r="V121" s="373"/>
      <c r="W121" s="373"/>
    </row>
    <row r="122" spans="16:23" x14ac:dyDescent="0.4">
      <c r="P122" s="373">
        <v>36</v>
      </c>
      <c r="Q122" s="373"/>
      <c r="R122" s="373">
        <v>36</v>
      </c>
      <c r="S122" s="373"/>
      <c r="T122" s="373">
        <v>36</v>
      </c>
      <c r="U122" s="373"/>
      <c r="V122" s="373"/>
      <c r="W122" s="373"/>
    </row>
    <row r="123" spans="16:23" x14ac:dyDescent="0.4">
      <c r="P123" s="373">
        <v>37</v>
      </c>
      <c r="Q123" s="373"/>
      <c r="R123" s="373">
        <v>37</v>
      </c>
      <c r="S123" s="373"/>
      <c r="T123" s="373">
        <v>37</v>
      </c>
      <c r="U123" s="373"/>
      <c r="V123" s="373"/>
      <c r="W123" s="373"/>
    </row>
    <row r="124" spans="16:23" x14ac:dyDescent="0.4">
      <c r="P124" s="373">
        <v>38</v>
      </c>
      <c r="Q124" s="373"/>
      <c r="R124" s="373">
        <v>38</v>
      </c>
      <c r="S124" s="373"/>
      <c r="T124" s="373">
        <v>38</v>
      </c>
      <c r="U124" s="373"/>
      <c r="V124" s="373"/>
      <c r="W124" s="373"/>
    </row>
    <row r="125" spans="16:23" x14ac:dyDescent="0.4">
      <c r="P125" s="373">
        <v>39</v>
      </c>
      <c r="Q125" s="373"/>
      <c r="R125" s="373">
        <v>39</v>
      </c>
      <c r="S125" s="373"/>
      <c r="T125" s="373">
        <v>39</v>
      </c>
      <c r="U125" s="373"/>
      <c r="V125" s="373"/>
      <c r="W125" s="373"/>
    </row>
    <row r="126" spans="16:23" x14ac:dyDescent="0.4">
      <c r="P126" s="373">
        <v>40</v>
      </c>
      <c r="Q126" s="373"/>
      <c r="R126" s="373">
        <v>40</v>
      </c>
      <c r="S126" s="373"/>
      <c r="T126" s="373">
        <v>40</v>
      </c>
      <c r="U126" s="373"/>
      <c r="V126" s="373"/>
      <c r="W126" s="373"/>
    </row>
    <row r="127" spans="16:23" x14ac:dyDescent="0.4">
      <c r="P127" s="373">
        <v>41</v>
      </c>
      <c r="Q127" s="373"/>
      <c r="R127" s="373">
        <v>41</v>
      </c>
      <c r="S127" s="373"/>
      <c r="T127" s="373">
        <v>41</v>
      </c>
      <c r="U127" s="373"/>
      <c r="V127" s="373"/>
      <c r="W127" s="373"/>
    </row>
    <row r="128" spans="16:23" x14ac:dyDescent="0.4">
      <c r="P128" s="373">
        <v>42</v>
      </c>
      <c r="Q128" s="373"/>
      <c r="R128" s="373">
        <v>42</v>
      </c>
      <c r="S128" s="373"/>
      <c r="T128" s="373">
        <v>42</v>
      </c>
      <c r="U128" s="373"/>
      <c r="V128" s="373"/>
      <c r="W128" s="373"/>
    </row>
    <row r="129" spans="16:23" x14ac:dyDescent="0.4">
      <c r="P129" s="373">
        <v>43</v>
      </c>
      <c r="Q129" s="373"/>
      <c r="R129" s="373">
        <v>43</v>
      </c>
      <c r="S129" s="373"/>
      <c r="T129" s="373">
        <v>43</v>
      </c>
      <c r="U129" s="373"/>
      <c r="V129" s="373"/>
      <c r="W129" s="373"/>
    </row>
    <row r="130" spans="16:23" x14ac:dyDescent="0.4">
      <c r="P130" s="373">
        <v>44</v>
      </c>
      <c r="Q130" s="373"/>
      <c r="R130" s="373">
        <v>44</v>
      </c>
      <c r="S130" s="373"/>
      <c r="T130" s="373">
        <v>44</v>
      </c>
      <c r="U130" s="373"/>
      <c r="V130" s="373"/>
      <c r="W130" s="373"/>
    </row>
    <row r="131" spans="16:23" x14ac:dyDescent="0.4">
      <c r="P131" s="373">
        <v>45</v>
      </c>
      <c r="Q131" s="373"/>
      <c r="R131" s="373">
        <v>45</v>
      </c>
      <c r="S131" s="373"/>
      <c r="T131" s="373">
        <v>45</v>
      </c>
      <c r="U131" s="373"/>
      <c r="V131" s="373"/>
      <c r="W131" s="373"/>
    </row>
    <row r="132" spans="16:23" x14ac:dyDescent="0.4">
      <c r="P132" s="373"/>
      <c r="Q132" s="373"/>
      <c r="R132" s="373">
        <v>46</v>
      </c>
      <c r="S132" s="373"/>
      <c r="T132" s="373">
        <v>46</v>
      </c>
      <c r="U132" s="373"/>
      <c r="V132" s="373"/>
      <c r="W132" s="373"/>
    </row>
    <row r="133" spans="16:23" x14ac:dyDescent="0.4">
      <c r="P133" s="373"/>
      <c r="Q133" s="373"/>
      <c r="R133" s="373">
        <v>47</v>
      </c>
      <c r="S133" s="373"/>
      <c r="T133" s="373">
        <v>47</v>
      </c>
      <c r="U133" s="373"/>
      <c r="V133" s="373"/>
      <c r="W133" s="373"/>
    </row>
    <row r="134" spans="16:23" x14ac:dyDescent="0.4">
      <c r="P134" s="373"/>
      <c r="Q134" s="373"/>
      <c r="R134" s="373">
        <v>48</v>
      </c>
      <c r="S134" s="373"/>
      <c r="T134" s="373">
        <v>48</v>
      </c>
      <c r="U134" s="373"/>
      <c r="V134" s="373"/>
      <c r="W134" s="373"/>
    </row>
    <row r="135" spans="16:23" x14ac:dyDescent="0.4">
      <c r="P135" s="373"/>
      <c r="Q135" s="373"/>
      <c r="R135" s="373">
        <v>49</v>
      </c>
      <c r="S135" s="373"/>
      <c r="T135" s="373">
        <v>49</v>
      </c>
      <c r="U135" s="373"/>
      <c r="V135" s="373"/>
      <c r="W135" s="373"/>
    </row>
    <row r="136" spans="16:23" x14ac:dyDescent="0.4">
      <c r="P136" s="373"/>
      <c r="Q136" s="373"/>
      <c r="R136" s="373">
        <v>50</v>
      </c>
      <c r="S136" s="373"/>
      <c r="T136" s="373">
        <v>50</v>
      </c>
      <c r="U136" s="373"/>
      <c r="V136" s="373"/>
      <c r="W136" s="373"/>
    </row>
    <row r="137" spans="16:23" x14ac:dyDescent="0.4">
      <c r="P137" s="373"/>
      <c r="Q137" s="373"/>
      <c r="R137" s="373">
        <v>51</v>
      </c>
      <c r="S137" s="373"/>
      <c r="T137" s="373"/>
      <c r="U137" s="373"/>
      <c r="V137" s="373"/>
      <c r="W137" s="373"/>
    </row>
    <row r="138" spans="16:23" x14ac:dyDescent="0.4">
      <c r="P138" s="373"/>
      <c r="Q138" s="373"/>
      <c r="R138" s="373">
        <v>52</v>
      </c>
      <c r="S138" s="373"/>
      <c r="T138" s="373"/>
      <c r="U138" s="373"/>
      <c r="V138" s="373"/>
      <c r="W138" s="373"/>
    </row>
    <row r="139" spans="16:23" x14ac:dyDescent="0.4">
      <c r="P139" s="373"/>
      <c r="Q139" s="373"/>
      <c r="R139" s="373">
        <v>53</v>
      </c>
      <c r="S139" s="373"/>
      <c r="T139" s="373"/>
      <c r="U139" s="373"/>
      <c r="V139" s="373"/>
      <c r="W139" s="373"/>
    </row>
    <row r="140" spans="16:23" x14ac:dyDescent="0.4">
      <c r="P140" s="373"/>
      <c r="Q140" s="373"/>
      <c r="R140" s="373">
        <v>54</v>
      </c>
      <c r="S140" s="373"/>
      <c r="T140" s="373"/>
      <c r="U140" s="373"/>
      <c r="V140" s="373"/>
      <c r="W140" s="373"/>
    </row>
    <row r="141" spans="16:23" x14ac:dyDescent="0.4">
      <c r="P141" s="373"/>
      <c r="Q141" s="373"/>
      <c r="R141" s="373">
        <v>55</v>
      </c>
      <c r="S141" s="373"/>
      <c r="T141" s="373"/>
      <c r="U141" s="373"/>
      <c r="V141" s="373"/>
      <c r="W141" s="373"/>
    </row>
    <row r="142" spans="16:23" x14ac:dyDescent="0.4">
      <c r="P142" s="373"/>
      <c r="Q142" s="373"/>
      <c r="R142" s="373">
        <v>56</v>
      </c>
      <c r="S142" s="373"/>
      <c r="T142" s="373"/>
      <c r="U142" s="373"/>
      <c r="V142" s="373"/>
      <c r="W142" s="373"/>
    </row>
    <row r="143" spans="16:23" x14ac:dyDescent="0.4">
      <c r="P143" s="373"/>
      <c r="Q143" s="373"/>
      <c r="R143" s="373">
        <v>57</v>
      </c>
      <c r="S143" s="373"/>
      <c r="T143" s="373"/>
      <c r="U143" s="373"/>
      <c r="V143" s="373"/>
      <c r="W143" s="373"/>
    </row>
    <row r="144" spans="16:23" x14ac:dyDescent="0.4">
      <c r="P144" s="373"/>
      <c r="Q144" s="373"/>
      <c r="R144" s="373">
        <v>58</v>
      </c>
      <c r="S144" s="373"/>
      <c r="T144" s="373"/>
      <c r="U144" s="373"/>
      <c r="V144" s="373"/>
      <c r="W144" s="373"/>
    </row>
    <row r="145" spans="16:29" x14ac:dyDescent="0.4">
      <c r="P145" s="373"/>
      <c r="Q145" s="373"/>
      <c r="R145" s="373">
        <v>59</v>
      </c>
      <c r="S145" s="373"/>
      <c r="T145" s="373"/>
      <c r="U145" s="373"/>
      <c r="V145" s="373"/>
      <c r="W145" s="373"/>
    </row>
    <row r="146" spans="16:29" x14ac:dyDescent="0.4">
      <c r="P146" s="373"/>
      <c r="Q146" s="373"/>
      <c r="R146" s="373">
        <v>60</v>
      </c>
      <c r="S146" s="373"/>
      <c r="T146" s="373"/>
      <c r="U146" s="373"/>
      <c r="V146" s="373"/>
      <c r="W146" s="373"/>
    </row>
    <row r="147" spans="16:29" x14ac:dyDescent="0.4">
      <c r="P147" s="373"/>
      <c r="Q147" s="373"/>
      <c r="R147" s="373">
        <v>61</v>
      </c>
      <c r="S147" s="373"/>
      <c r="T147" s="373"/>
      <c r="U147" s="373"/>
      <c r="V147" s="373"/>
      <c r="W147" s="373"/>
    </row>
    <row r="148" spans="16:29" x14ac:dyDescent="0.4">
      <c r="P148" s="373"/>
      <c r="Q148" s="373"/>
      <c r="R148" s="373">
        <v>62</v>
      </c>
      <c r="S148" s="373"/>
      <c r="T148" s="373"/>
      <c r="U148" s="373"/>
      <c r="V148" s="373"/>
      <c r="W148" s="373"/>
    </row>
    <row r="149" spans="16:29" x14ac:dyDescent="0.4">
      <c r="P149" s="373"/>
      <c r="Q149" s="373"/>
      <c r="R149" s="373">
        <v>63</v>
      </c>
      <c r="S149" s="373"/>
      <c r="T149" s="373"/>
      <c r="U149" s="373"/>
      <c r="V149" s="373"/>
      <c r="W149" s="373"/>
    </row>
    <row r="150" spans="16:29" x14ac:dyDescent="0.4">
      <c r="P150" s="373"/>
      <c r="Q150" s="373"/>
      <c r="R150" s="373">
        <v>64</v>
      </c>
      <c r="S150" s="373"/>
      <c r="T150" s="373"/>
      <c r="U150" s="373"/>
      <c r="V150" s="373"/>
      <c r="W150" s="373"/>
    </row>
    <row r="151" spans="16:29" x14ac:dyDescent="0.4">
      <c r="P151" s="373"/>
      <c r="Q151" s="373"/>
      <c r="R151" s="373"/>
      <c r="S151" s="373"/>
      <c r="T151" s="373"/>
      <c r="U151" s="373"/>
      <c r="V151" s="373"/>
      <c r="W151" s="373"/>
    </row>
    <row r="152" spans="16:29" x14ac:dyDescent="0.4">
      <c r="P152" s="373"/>
      <c r="Q152" s="373"/>
      <c r="R152" s="373"/>
      <c r="S152" s="373"/>
      <c r="T152" s="373"/>
      <c r="U152" s="373"/>
      <c r="V152" s="373"/>
      <c r="W152" s="373"/>
    </row>
    <row r="153" spans="16:29" x14ac:dyDescent="0.4">
      <c r="P153" s="373"/>
      <c r="Q153" s="373"/>
      <c r="R153" s="373"/>
      <c r="S153" s="373"/>
      <c r="T153" s="373"/>
      <c r="U153" s="373"/>
      <c r="V153" s="373"/>
      <c r="W153" s="373"/>
    </row>
    <row r="154" spans="16:29" x14ac:dyDescent="0.4">
      <c r="P154" s="373"/>
      <c r="Q154" s="373"/>
      <c r="R154" s="373"/>
      <c r="S154" s="373"/>
      <c r="T154" s="373"/>
      <c r="U154" s="373"/>
      <c r="V154" s="373"/>
      <c r="W154" s="373"/>
    </row>
    <row r="155" spans="16:29" x14ac:dyDescent="0.4">
      <c r="P155" s="373"/>
      <c r="Q155" s="373"/>
      <c r="R155" s="373"/>
      <c r="S155" s="373"/>
      <c r="T155" s="373"/>
      <c r="U155" s="373"/>
      <c r="V155" s="373"/>
      <c r="W155" s="373"/>
    </row>
    <row r="156" spans="16:29" x14ac:dyDescent="0.4">
      <c r="P156" s="373"/>
      <c r="Q156" s="373"/>
      <c r="R156" s="373"/>
      <c r="S156" s="373"/>
      <c r="T156" s="373"/>
      <c r="U156" s="373"/>
      <c r="V156" s="373"/>
      <c r="W156" s="373"/>
      <c r="X156" s="325"/>
      <c r="Y156" s="325"/>
      <c r="Z156" s="325"/>
      <c r="AA156" s="325"/>
      <c r="AB156" s="325"/>
      <c r="AC156" s="325"/>
    </row>
    <row r="157" spans="16:29" x14ac:dyDescent="0.4">
      <c r="P157" s="373"/>
      <c r="Q157" s="373"/>
      <c r="R157" s="373"/>
      <c r="S157" s="373"/>
      <c r="T157" s="373"/>
      <c r="U157" s="373"/>
      <c r="V157" s="373"/>
      <c r="W157" s="373"/>
      <c r="X157" s="325"/>
      <c r="Y157" s="325"/>
      <c r="Z157" s="325"/>
      <c r="AA157" s="325"/>
      <c r="AB157" s="325"/>
      <c r="AC157" s="325"/>
    </row>
    <row r="158" spans="16:29" x14ac:dyDescent="0.4">
      <c r="P158" s="373"/>
      <c r="Q158" s="373"/>
      <c r="R158" s="373"/>
      <c r="S158" s="373"/>
      <c r="T158" s="373"/>
      <c r="U158" s="373"/>
      <c r="V158" s="373"/>
      <c r="W158" s="373"/>
      <c r="X158" s="325"/>
      <c r="Y158" s="325"/>
      <c r="Z158" s="325"/>
      <c r="AA158" s="325"/>
      <c r="AB158" s="325"/>
      <c r="AC158" s="325"/>
    </row>
    <row r="159" spans="16:29" x14ac:dyDescent="0.4">
      <c r="P159" s="373"/>
      <c r="Q159" s="373"/>
      <c r="R159" s="373"/>
      <c r="S159" s="373"/>
      <c r="T159" s="373"/>
      <c r="U159" s="373"/>
      <c r="V159" s="373"/>
      <c r="W159" s="373"/>
      <c r="X159" s="325"/>
      <c r="Y159" s="325"/>
      <c r="Z159" s="325"/>
      <c r="AA159" s="325"/>
      <c r="AB159" s="325"/>
      <c r="AC159" s="325"/>
    </row>
    <row r="160" spans="16:29" x14ac:dyDescent="0.4">
      <c r="P160" s="373"/>
      <c r="Q160" s="373"/>
      <c r="R160" s="373"/>
      <c r="S160" s="373"/>
      <c r="T160" s="373"/>
      <c r="U160" s="373"/>
      <c r="V160" s="373"/>
      <c r="W160" s="373"/>
      <c r="X160" s="325"/>
      <c r="Y160" s="325"/>
      <c r="Z160" s="325"/>
      <c r="AA160" s="325"/>
      <c r="AB160" s="325"/>
      <c r="AC160" s="325"/>
    </row>
    <row r="161" spans="16:29" x14ac:dyDescent="0.4">
      <c r="P161" s="373"/>
      <c r="Q161" s="373"/>
      <c r="R161" s="373"/>
      <c r="S161" s="373"/>
      <c r="T161" s="373"/>
      <c r="U161" s="373"/>
      <c r="V161" s="373"/>
      <c r="W161" s="373"/>
      <c r="X161" s="325"/>
      <c r="Y161" s="325"/>
      <c r="Z161" s="325"/>
      <c r="AA161" s="325"/>
      <c r="AB161" s="325"/>
      <c r="AC161" s="325"/>
    </row>
    <row r="162" spans="16:29" x14ac:dyDescent="0.4">
      <c r="P162" s="373"/>
      <c r="Q162" s="373"/>
      <c r="R162" s="373"/>
      <c r="S162" s="373"/>
      <c r="T162" s="373"/>
      <c r="U162" s="373"/>
      <c r="V162" s="373"/>
      <c r="W162" s="373"/>
      <c r="X162" s="325"/>
      <c r="Y162" s="325"/>
      <c r="Z162" s="325"/>
      <c r="AA162" s="325"/>
      <c r="AB162" s="325"/>
      <c r="AC162" s="325"/>
    </row>
    <row r="163" spans="16:29" x14ac:dyDescent="0.4">
      <c r="P163" s="373"/>
      <c r="Q163" s="373"/>
      <c r="R163" s="373"/>
      <c r="S163" s="373"/>
      <c r="T163" s="373"/>
      <c r="U163" s="373"/>
      <c r="V163" s="373"/>
      <c r="W163" s="373"/>
      <c r="X163" s="325"/>
      <c r="Y163" s="325"/>
      <c r="Z163" s="325"/>
      <c r="AA163" s="325"/>
      <c r="AB163" s="325"/>
      <c r="AC163" s="325"/>
    </row>
    <row r="164" spans="16:29" x14ac:dyDescent="0.4">
      <c r="P164" s="373"/>
      <c r="Q164" s="373"/>
      <c r="R164" s="373"/>
      <c r="S164" s="373"/>
      <c r="T164" s="373"/>
      <c r="U164" s="373"/>
      <c r="V164" s="373"/>
      <c r="W164" s="373"/>
      <c r="X164" s="325"/>
      <c r="Y164" s="325"/>
      <c r="Z164" s="325"/>
      <c r="AA164" s="325"/>
      <c r="AB164" s="325"/>
      <c r="AC164" s="325"/>
    </row>
    <row r="165" spans="16:29" x14ac:dyDescent="0.4">
      <c r="P165" s="373"/>
      <c r="Q165" s="373"/>
      <c r="R165" s="373"/>
      <c r="S165" s="373"/>
      <c r="T165" s="373"/>
      <c r="U165" s="373"/>
      <c r="V165" s="373"/>
      <c r="W165" s="373"/>
      <c r="X165" s="325"/>
      <c r="Y165" s="325"/>
      <c r="Z165" s="325"/>
      <c r="AA165" s="325"/>
      <c r="AB165" s="325"/>
      <c r="AC165" s="325"/>
    </row>
    <row r="166" spans="16:29" x14ac:dyDescent="0.4">
      <c r="P166" s="373"/>
      <c r="Q166" s="373"/>
      <c r="R166" s="373"/>
      <c r="S166" s="373"/>
      <c r="T166" s="373"/>
      <c r="U166" s="373"/>
      <c r="V166" s="373"/>
      <c r="W166" s="373"/>
      <c r="X166" s="325"/>
      <c r="Y166" s="325"/>
      <c r="Z166" s="325"/>
      <c r="AA166" s="325"/>
      <c r="AB166" s="325"/>
      <c r="AC166" s="325"/>
    </row>
    <row r="167" spans="16:29" x14ac:dyDescent="0.4">
      <c r="P167" s="373"/>
      <c r="Q167" s="373"/>
      <c r="R167" s="373"/>
      <c r="S167" s="373"/>
      <c r="T167" s="373"/>
      <c r="U167" s="373"/>
      <c r="V167" s="373"/>
      <c r="W167" s="373"/>
      <c r="X167" s="325"/>
      <c r="Y167" s="325"/>
      <c r="Z167" s="325"/>
      <c r="AA167" s="325"/>
      <c r="AB167" s="325"/>
      <c r="AC167" s="325"/>
    </row>
    <row r="168" spans="16:29" x14ac:dyDescent="0.4">
      <c r="P168" s="373"/>
      <c r="Q168" s="373"/>
      <c r="R168" s="373"/>
      <c r="S168" s="373"/>
      <c r="T168" s="373"/>
      <c r="U168" s="373"/>
      <c r="V168" s="373"/>
      <c r="W168" s="373"/>
      <c r="X168" s="325"/>
      <c r="Y168" s="325"/>
      <c r="Z168" s="325"/>
      <c r="AA168" s="325"/>
      <c r="AB168" s="325"/>
      <c r="AC168" s="325"/>
    </row>
    <row r="169" spans="16:29" x14ac:dyDescent="0.4">
      <c r="P169" s="373"/>
      <c r="Q169" s="373"/>
      <c r="R169" s="373"/>
      <c r="S169" s="373"/>
      <c r="T169" s="373"/>
      <c r="U169" s="373"/>
      <c r="V169" s="373"/>
      <c r="W169" s="373"/>
      <c r="X169" s="325"/>
      <c r="Y169" s="325"/>
      <c r="Z169" s="325"/>
      <c r="AA169" s="325"/>
      <c r="AB169" s="325"/>
      <c r="AC169" s="325"/>
    </row>
    <row r="170" spans="16:29" x14ac:dyDescent="0.4">
      <c r="P170" s="373"/>
      <c r="Q170" s="373"/>
      <c r="R170" s="373"/>
      <c r="S170" s="373"/>
      <c r="T170" s="373"/>
      <c r="U170" s="373"/>
      <c r="V170" s="373"/>
      <c r="W170" s="373"/>
      <c r="X170" s="325"/>
      <c r="Y170" s="325"/>
      <c r="Z170" s="325"/>
      <c r="AA170" s="325"/>
      <c r="AB170" s="325"/>
      <c r="AC170" s="325"/>
    </row>
    <row r="171" spans="16:29" x14ac:dyDescent="0.4">
      <c r="P171" s="373"/>
      <c r="Q171" s="373"/>
      <c r="R171" s="373"/>
      <c r="S171" s="373"/>
      <c r="T171" s="373"/>
      <c r="U171" s="373"/>
      <c r="V171" s="373"/>
      <c r="W171" s="373"/>
      <c r="X171" s="325"/>
      <c r="Y171" s="325"/>
      <c r="Z171" s="325"/>
      <c r="AA171" s="325"/>
      <c r="AB171" s="325"/>
      <c r="AC171" s="325"/>
    </row>
    <row r="172" spans="16:29" x14ac:dyDescent="0.4">
      <c r="P172" s="373"/>
      <c r="Q172" s="373"/>
      <c r="R172" s="373"/>
      <c r="S172" s="373"/>
      <c r="T172" s="373"/>
      <c r="U172" s="373"/>
      <c r="V172" s="373"/>
      <c r="W172" s="373"/>
      <c r="X172" s="325"/>
      <c r="Y172" s="325"/>
      <c r="Z172" s="325"/>
      <c r="AA172" s="325"/>
      <c r="AB172" s="325"/>
      <c r="AC172" s="325"/>
    </row>
    <row r="173" spans="16:29" x14ac:dyDescent="0.4">
      <c r="P173" s="373"/>
      <c r="Q173" s="373"/>
      <c r="R173" s="373"/>
      <c r="S173" s="373"/>
      <c r="T173" s="373"/>
      <c r="U173" s="373"/>
      <c r="V173" s="373"/>
      <c r="W173" s="373"/>
      <c r="X173" s="325"/>
      <c r="Y173" s="325"/>
      <c r="Z173" s="325"/>
      <c r="AA173" s="325"/>
      <c r="AB173" s="325"/>
      <c r="AC173" s="325"/>
    </row>
    <row r="174" spans="16:29" x14ac:dyDescent="0.4">
      <c r="P174" s="373"/>
      <c r="Q174" s="373"/>
      <c r="R174" s="373"/>
      <c r="S174" s="373"/>
      <c r="T174" s="373"/>
      <c r="U174" s="373"/>
      <c r="V174" s="373"/>
      <c r="W174" s="373"/>
      <c r="X174" s="325"/>
      <c r="Y174" s="325"/>
      <c r="Z174" s="325"/>
      <c r="AA174" s="325"/>
      <c r="AB174" s="325"/>
      <c r="AC174" s="325"/>
    </row>
    <row r="175" spans="16:29" x14ac:dyDescent="0.4">
      <c r="P175" s="373"/>
      <c r="Q175" s="373"/>
      <c r="R175" s="373"/>
      <c r="S175" s="373"/>
      <c r="T175" s="373"/>
      <c r="U175" s="373"/>
      <c r="V175" s="373"/>
      <c r="W175" s="373"/>
      <c r="X175" s="325"/>
      <c r="Y175" s="325"/>
      <c r="Z175" s="325"/>
      <c r="AA175" s="325"/>
      <c r="AB175" s="325"/>
      <c r="AC175" s="325"/>
    </row>
    <row r="176" spans="16:29" x14ac:dyDescent="0.4">
      <c r="P176" s="373"/>
      <c r="Q176" s="373"/>
      <c r="R176" s="373"/>
      <c r="S176" s="373"/>
      <c r="T176" s="373"/>
      <c r="U176" s="373"/>
      <c r="V176" s="373"/>
      <c r="W176" s="373"/>
      <c r="X176" s="325"/>
      <c r="Y176" s="325"/>
      <c r="Z176" s="325"/>
      <c r="AA176" s="325"/>
      <c r="AB176" s="325"/>
      <c r="AC176" s="325"/>
    </row>
    <row r="177" spans="16:29" x14ac:dyDescent="0.4">
      <c r="P177" s="373"/>
      <c r="Q177" s="373"/>
      <c r="R177" s="373"/>
      <c r="S177" s="373"/>
      <c r="T177" s="373"/>
      <c r="U177" s="373"/>
      <c r="V177" s="373"/>
      <c r="W177" s="373"/>
      <c r="X177" s="325"/>
      <c r="Y177" s="325"/>
      <c r="Z177" s="325"/>
      <c r="AA177" s="325"/>
      <c r="AB177" s="325"/>
      <c r="AC177" s="325"/>
    </row>
    <row r="178" spans="16:29" x14ac:dyDescent="0.4">
      <c r="P178" s="373"/>
      <c r="Q178" s="373"/>
      <c r="R178" s="373"/>
      <c r="S178" s="373"/>
      <c r="T178" s="373"/>
      <c r="U178" s="373"/>
      <c r="V178" s="373"/>
      <c r="W178" s="373"/>
      <c r="X178" s="325"/>
      <c r="Y178" s="325"/>
      <c r="Z178" s="325"/>
      <c r="AA178" s="325"/>
      <c r="AB178" s="325"/>
      <c r="AC178" s="325"/>
    </row>
    <row r="179" spans="16:29" x14ac:dyDescent="0.4">
      <c r="P179" s="373"/>
      <c r="Q179" s="373"/>
      <c r="R179" s="373"/>
      <c r="S179" s="373"/>
      <c r="T179" s="373"/>
      <c r="U179" s="373"/>
      <c r="V179" s="373"/>
      <c r="W179" s="373"/>
      <c r="X179" s="325"/>
      <c r="Y179" s="325"/>
      <c r="Z179" s="325"/>
      <c r="AA179" s="325"/>
      <c r="AB179" s="325"/>
      <c r="AC179" s="325"/>
    </row>
    <row r="180" spans="16:29" x14ac:dyDescent="0.4">
      <c r="P180" s="373"/>
      <c r="Q180" s="373"/>
      <c r="R180" s="373"/>
      <c r="S180" s="373"/>
      <c r="T180" s="373"/>
      <c r="U180" s="373"/>
      <c r="V180" s="373"/>
      <c r="W180" s="373"/>
      <c r="X180" s="325"/>
      <c r="Y180" s="325"/>
      <c r="Z180" s="325"/>
      <c r="AA180" s="325"/>
      <c r="AB180" s="325"/>
      <c r="AC180" s="325"/>
    </row>
    <row r="181" spans="16:29" x14ac:dyDescent="0.4">
      <c r="P181" s="373"/>
      <c r="Q181" s="373"/>
      <c r="R181" s="373"/>
      <c r="S181" s="373"/>
      <c r="T181" s="373"/>
      <c r="U181" s="373"/>
      <c r="V181" s="373"/>
      <c r="W181" s="373"/>
      <c r="X181" s="325"/>
      <c r="Y181" s="325"/>
      <c r="Z181" s="325"/>
      <c r="AA181" s="325"/>
      <c r="AB181" s="325"/>
      <c r="AC181" s="325"/>
    </row>
    <row r="182" spans="16:29" x14ac:dyDescent="0.4">
      <c r="P182" s="373"/>
      <c r="Q182" s="373"/>
      <c r="R182" s="373"/>
      <c r="S182" s="373"/>
      <c r="T182" s="373"/>
      <c r="U182" s="373"/>
      <c r="V182" s="373"/>
      <c r="W182" s="373"/>
      <c r="X182" s="325"/>
      <c r="Y182" s="325"/>
      <c r="Z182" s="325"/>
      <c r="AA182" s="325"/>
      <c r="AB182" s="325"/>
      <c r="AC182" s="325"/>
    </row>
    <row r="183" spans="16:29" x14ac:dyDescent="0.4">
      <c r="P183" s="373"/>
      <c r="Q183" s="373"/>
      <c r="R183" s="373"/>
      <c r="S183" s="373"/>
      <c r="T183" s="373"/>
      <c r="U183" s="373"/>
      <c r="V183" s="373"/>
      <c r="W183" s="373"/>
      <c r="X183" s="325"/>
      <c r="Y183" s="325"/>
      <c r="Z183" s="325"/>
      <c r="AA183" s="325"/>
      <c r="AB183" s="325"/>
      <c r="AC183" s="325"/>
    </row>
    <row r="184" spans="16:29" x14ac:dyDescent="0.4">
      <c r="P184" s="373"/>
      <c r="Q184" s="373"/>
      <c r="R184" s="373"/>
      <c r="S184" s="373"/>
      <c r="T184" s="373"/>
      <c r="U184" s="373"/>
      <c r="V184" s="373"/>
      <c r="W184" s="373"/>
      <c r="X184" s="325"/>
      <c r="Y184" s="325"/>
      <c r="Z184" s="325"/>
      <c r="AA184" s="325"/>
      <c r="AB184" s="325"/>
      <c r="AC184" s="325"/>
    </row>
    <row r="185" spans="16:29" x14ac:dyDescent="0.4">
      <c r="R185" s="325"/>
      <c r="S185" s="325"/>
      <c r="T185" s="325"/>
      <c r="U185" s="325"/>
      <c r="V185" s="325"/>
      <c r="W185" s="325"/>
      <c r="X185" s="325"/>
      <c r="Y185" s="325"/>
      <c r="Z185" s="325"/>
      <c r="AA185" s="325"/>
      <c r="AB185" s="325"/>
      <c r="AC185" s="325"/>
    </row>
    <row r="186" spans="16:29" x14ac:dyDescent="0.4">
      <c r="R186" s="325"/>
      <c r="S186" s="325"/>
      <c r="T186" s="325"/>
      <c r="U186" s="325"/>
      <c r="V186" s="325"/>
      <c r="W186" s="325"/>
      <c r="X186" s="325"/>
      <c r="Y186" s="325"/>
      <c r="Z186" s="325"/>
      <c r="AA186" s="325"/>
      <c r="AB186" s="325"/>
      <c r="AC186" s="325"/>
    </row>
    <row r="187" spans="16:29" x14ac:dyDescent="0.4">
      <c r="R187" s="325"/>
      <c r="S187" s="325"/>
      <c r="T187" s="325"/>
      <c r="U187" s="325"/>
      <c r="V187" s="325"/>
      <c r="W187" s="325"/>
      <c r="X187" s="325"/>
      <c r="Y187" s="325"/>
      <c r="Z187" s="325"/>
      <c r="AA187" s="325"/>
      <c r="AB187" s="325"/>
      <c r="AC187" s="325"/>
    </row>
  </sheetData>
  <sheetProtection algorithmName="SHA-512" hashValue="XEoqbt1J0iVtAjHXi9nREXU8oty7Bdz41+miD51RKo8LFiq0K8EEbpCpoU/xO90FD/k7n9i5ZZxM81zyBUuCDg==" saltValue="v2lHgFy/Xs/STGMjyMn8IQ==" spinCount="100000" sheet="1" objects="1" scenarios="1"/>
  <mergeCells count="18">
    <mergeCell ref="D26:G26"/>
    <mergeCell ref="D27:G27"/>
    <mergeCell ref="D28:G28"/>
    <mergeCell ref="D20:G20"/>
    <mergeCell ref="D21:G21"/>
    <mergeCell ref="D22:G22"/>
    <mergeCell ref="D24:G24"/>
    <mergeCell ref="E23:G23"/>
    <mergeCell ref="C4:F4"/>
    <mergeCell ref="D5:G5"/>
    <mergeCell ref="D7:G7"/>
    <mergeCell ref="B2:E2"/>
    <mergeCell ref="D13:G13"/>
    <mergeCell ref="D12:G12"/>
    <mergeCell ref="D11:G11"/>
    <mergeCell ref="D9:G9"/>
    <mergeCell ref="D6:G6"/>
    <mergeCell ref="E8:G8"/>
  </mergeCells>
  <phoneticPr fontId="10"/>
  <dataValidations count="10">
    <dataValidation type="list" allowBlank="1" showInputMessage="1" showErrorMessage="1" sqref="G29">
      <formula1>$U$86:$U$116</formula1>
    </dataValidation>
    <dataValidation type="list" imeMode="hiragana" allowBlank="1" showInputMessage="1" showErrorMessage="1" sqref="D8">
      <formula1>$Q$7:$Q$9</formula1>
    </dataValidation>
    <dataValidation type="list" imeMode="hiragana" allowBlank="1" showInputMessage="1" showErrorMessage="1" sqref="D10">
      <formula1>"明治,大正,昭和,平成,令和"</formula1>
    </dataValidation>
    <dataValidation type="list" allowBlank="1" showInputMessage="1" showErrorMessage="1" sqref="F29">
      <formula1>$V$86:$V$97</formula1>
    </dataValidation>
    <dataValidation type="list" imeMode="halfAlpha" allowBlank="1" showInputMessage="1" showErrorMessage="1" sqref="E10">
      <formula1>INDIRECT(D10)</formula1>
    </dataValidation>
    <dataValidation type="textLength" imeMode="halfAlpha" operator="equal" allowBlank="1" showInputMessage="1" showErrorMessage="1" errorTitle="無効な入力" error="桁数が不足しています。12桁で入力してください。" sqref="D9:G9">
      <formula1>12</formula1>
    </dataValidation>
    <dataValidation imeMode="fullKatakana" allowBlank="1" showInputMessage="1" showErrorMessage="1" sqref="D7:G7"/>
    <dataValidation imeMode="hiragana" allowBlank="1" showInputMessage="1" showErrorMessage="1" sqref="D5:G6 D11:G13"/>
    <dataValidation type="list" imeMode="halfAlpha" allowBlank="1" showInputMessage="1" showErrorMessage="1" sqref="F10 F14">
      <formula1>$V$86:$V$97</formula1>
    </dataValidation>
    <dataValidation type="list" imeMode="halfAlpha" allowBlank="1" showInputMessage="1" showErrorMessage="1" sqref="G10 G14">
      <formula1>$U$86:$U$116</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B4"/>
  <sheetViews>
    <sheetView workbookViewId="0">
      <selection activeCell="B2" sqref="B2"/>
    </sheetView>
  </sheetViews>
  <sheetFormatPr defaultRowHeight="18.75" x14ac:dyDescent="0.4"/>
  <sheetData>
    <row r="2" spans="2:2" x14ac:dyDescent="0.4">
      <c r="B2">
        <f>'年金（65歳未満）'!D16</f>
        <v>0</v>
      </c>
    </row>
    <row r="3" spans="2:2" x14ac:dyDescent="0.4">
      <c r="B3">
        <f>'年金 （65歳以上）'!D16</f>
        <v>0</v>
      </c>
    </row>
    <row r="4" spans="2:2" x14ac:dyDescent="0.4">
      <c r="B4">
        <f>SUM(B2:B3)</f>
        <v>0</v>
      </c>
    </row>
  </sheetData>
  <phoneticPr fontId="1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15"/>
  <sheetViews>
    <sheetView showGridLines="0" showRowColHeaders="0" workbookViewId="0"/>
  </sheetViews>
  <sheetFormatPr defaultRowHeight="18.75" x14ac:dyDescent="0.4"/>
  <cols>
    <col min="1" max="1" width="0.875" style="321" customWidth="1"/>
    <col min="2" max="2" width="4.875" customWidth="1"/>
    <col min="3" max="3" width="6.5" customWidth="1"/>
    <col min="4" max="9" width="15" customWidth="1"/>
    <col min="11" max="11" width="5.125" customWidth="1"/>
    <col min="12" max="12" width="24" customWidth="1"/>
  </cols>
  <sheetData>
    <row r="1" spans="2:14" s="321" customFormat="1" ht="5.25" customHeight="1" x14ac:dyDescent="0.4"/>
    <row r="2" spans="2:14" ht="21.75" x14ac:dyDescent="0.4">
      <c r="B2" s="509" t="s">
        <v>759</v>
      </c>
      <c r="C2" s="510"/>
      <c r="D2" s="511"/>
    </row>
    <row r="3" spans="2:14" ht="64.5" customHeight="1" thickBot="1" x14ac:dyDescent="0.45">
      <c r="B3" s="1981" t="s">
        <v>751</v>
      </c>
      <c r="C3" s="1981"/>
      <c r="D3" s="1981"/>
      <c r="E3" s="1981"/>
      <c r="F3" s="1981"/>
      <c r="G3" s="1981"/>
      <c r="H3" s="1981"/>
      <c r="I3" s="1981"/>
      <c r="J3" s="1981"/>
      <c r="K3" s="1981"/>
    </row>
    <row r="4" spans="2:14" ht="19.5" thickBot="1" x14ac:dyDescent="0.45">
      <c r="C4" s="392"/>
      <c r="D4" s="334" t="s">
        <v>705</v>
      </c>
      <c r="E4" s="334" t="s">
        <v>706</v>
      </c>
      <c r="F4" s="334" t="s">
        <v>707</v>
      </c>
      <c r="G4" s="334" t="s">
        <v>708</v>
      </c>
      <c r="H4" s="334" t="s">
        <v>709</v>
      </c>
      <c r="I4" s="334" t="s">
        <v>402</v>
      </c>
      <c r="J4" s="315"/>
      <c r="K4" s="394"/>
      <c r="L4" s="335" t="s">
        <v>661</v>
      </c>
      <c r="M4" s="314"/>
      <c r="N4" s="314"/>
    </row>
    <row r="5" spans="2:14" ht="19.5" thickBot="1" x14ac:dyDescent="0.45">
      <c r="C5" s="393" t="s">
        <v>389</v>
      </c>
      <c r="D5" s="361"/>
      <c r="E5" s="361"/>
      <c r="F5" s="361"/>
      <c r="G5" s="361"/>
      <c r="H5" s="361"/>
      <c r="I5" s="361"/>
      <c r="J5" s="316"/>
      <c r="K5" s="393" t="s">
        <v>389</v>
      </c>
      <c r="L5" s="362"/>
    </row>
    <row r="6" spans="2:14" ht="19.5" thickBot="1" x14ac:dyDescent="0.45">
      <c r="C6" s="393" t="s">
        <v>390</v>
      </c>
      <c r="D6" s="361"/>
      <c r="E6" s="361"/>
      <c r="F6" s="361"/>
      <c r="G6" s="361"/>
      <c r="H6" s="361"/>
      <c r="I6" s="361"/>
      <c r="J6" s="316"/>
      <c r="K6" s="393" t="s">
        <v>390</v>
      </c>
      <c r="L6" s="362"/>
    </row>
    <row r="7" spans="2:14" ht="19.5" thickBot="1" x14ac:dyDescent="0.45">
      <c r="C7" s="393" t="s">
        <v>391</v>
      </c>
      <c r="D7" s="361"/>
      <c r="E7" s="361"/>
      <c r="F7" s="361"/>
      <c r="G7" s="361"/>
      <c r="H7" s="361"/>
      <c r="I7" s="361"/>
      <c r="J7" s="316"/>
      <c r="K7" s="393" t="s">
        <v>391</v>
      </c>
      <c r="L7" s="362"/>
      <c r="N7" s="321"/>
    </row>
    <row r="8" spans="2:14" ht="19.5" thickBot="1" x14ac:dyDescent="0.45">
      <c r="C8" s="393" t="s">
        <v>392</v>
      </c>
      <c r="D8" s="361"/>
      <c r="E8" s="361"/>
      <c r="F8" s="361"/>
      <c r="G8" s="361"/>
      <c r="H8" s="361"/>
      <c r="I8" s="361"/>
      <c r="J8" s="316"/>
      <c r="K8" s="393" t="s">
        <v>392</v>
      </c>
      <c r="L8" s="362"/>
    </row>
    <row r="9" spans="2:14" ht="19.5" thickBot="1" x14ac:dyDescent="0.45">
      <c r="C9" s="393" t="s">
        <v>393</v>
      </c>
      <c r="D9" s="361"/>
      <c r="E9" s="361"/>
      <c r="F9" s="361"/>
      <c r="G9" s="361"/>
      <c r="H9" s="361"/>
      <c r="I9" s="361"/>
      <c r="J9" s="316"/>
      <c r="K9" s="393" t="s">
        <v>393</v>
      </c>
      <c r="L9" s="362"/>
      <c r="M9" s="155"/>
    </row>
    <row r="10" spans="2:14" ht="19.5" thickBot="1" x14ac:dyDescent="0.45">
      <c r="C10" s="393" t="s">
        <v>403</v>
      </c>
      <c r="D10" s="333">
        <f t="shared" ref="D10:I10" si="0">SUM(D5:D9)</f>
        <v>0</v>
      </c>
      <c r="E10" s="333">
        <f t="shared" si="0"/>
        <v>0</v>
      </c>
      <c r="F10" s="333">
        <f t="shared" si="0"/>
        <v>0</v>
      </c>
      <c r="G10" s="333">
        <f t="shared" si="0"/>
        <v>0</v>
      </c>
      <c r="H10" s="333">
        <f t="shared" si="0"/>
        <v>0</v>
      </c>
      <c r="I10" s="333">
        <f t="shared" si="0"/>
        <v>0</v>
      </c>
      <c r="J10" s="317"/>
      <c r="K10" s="393" t="s">
        <v>321</v>
      </c>
      <c r="L10" s="333">
        <f>SUM(L5:L9)</f>
        <v>0</v>
      </c>
    </row>
    <row r="11" spans="2:14" x14ac:dyDescent="0.4">
      <c r="C11" s="287"/>
      <c r="D11" s="287"/>
      <c r="E11" s="287"/>
      <c r="F11" s="287"/>
      <c r="G11" s="287"/>
      <c r="H11" s="287"/>
      <c r="I11" s="287"/>
      <c r="J11" s="287"/>
      <c r="K11" s="287"/>
      <c r="L11" s="287"/>
    </row>
    <row r="12" spans="2:14" ht="19.5" thickBot="1" x14ac:dyDescent="0.45">
      <c r="C12" s="287"/>
      <c r="D12" s="287"/>
      <c r="E12" s="287"/>
      <c r="F12" s="287"/>
      <c r="G12" s="287"/>
      <c r="H12" s="287"/>
      <c r="I12" s="287"/>
      <c r="J12" s="287"/>
      <c r="K12" s="287"/>
    </row>
    <row r="13" spans="2:14" ht="19.5" thickBot="1" x14ac:dyDescent="0.45">
      <c r="D13" s="1996" t="s">
        <v>404</v>
      </c>
      <c r="E13" s="1997"/>
      <c r="F13" s="333">
        <f>SUM(D10:I10)</f>
        <v>0</v>
      </c>
      <c r="G13" s="287"/>
      <c r="H13" s="287"/>
      <c r="I13" s="287"/>
      <c r="J13" s="287"/>
      <c r="K13" s="287"/>
    </row>
    <row r="14" spans="2:14" ht="19.5" thickBot="1" x14ac:dyDescent="0.45">
      <c r="C14" s="287"/>
      <c r="D14" s="287"/>
      <c r="E14" s="287"/>
      <c r="F14" s="287"/>
      <c r="G14" s="287"/>
      <c r="H14" s="287"/>
      <c r="I14" s="287"/>
      <c r="J14" s="287"/>
      <c r="K14" s="287"/>
    </row>
    <row r="15" spans="2:14" ht="19.5" thickBot="1" x14ac:dyDescent="0.45">
      <c r="D15" s="1996" t="s">
        <v>662</v>
      </c>
      <c r="E15" s="1997"/>
      <c r="F15" s="333">
        <f>L10</f>
        <v>0</v>
      </c>
      <c r="G15" s="287"/>
      <c r="H15" s="287"/>
      <c r="I15" s="287"/>
      <c r="J15" s="287"/>
      <c r="K15" s="287"/>
    </row>
  </sheetData>
  <sheetProtection algorithmName="SHA-512" hashValue="ZwjLSepPBJ67pvz6LVFPPNoYeNGZ6z7PalJwBot7Jz8i+4kPzuYrTRY/+q9PEtFA6C0PB0Jg0W45eQncSBDOGg==" saltValue="P2PJaal1f1KBQN+f5h57+w==" spinCount="100000" sheet="1" objects="1" scenarios="1"/>
  <mergeCells count="4">
    <mergeCell ref="B3:K3"/>
    <mergeCell ref="B2:D2"/>
    <mergeCell ref="D15:E15"/>
    <mergeCell ref="D13:E13"/>
  </mergeCells>
  <phoneticPr fontId="10"/>
  <dataValidations count="1">
    <dataValidation imeMode="halfAlpha" allowBlank="1" showInputMessage="1" showErrorMessage="1" sqref="D5:I9 L5:L9"/>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1:O148"/>
  <sheetViews>
    <sheetView showGridLines="0" showRowColHeaders="0" topLeftCell="A169" zoomScale="130" zoomScaleNormal="130" workbookViewId="0"/>
  </sheetViews>
  <sheetFormatPr defaultRowHeight="13.5" x14ac:dyDescent="0.15"/>
  <cols>
    <col min="1" max="1" width="0.875" style="287" customWidth="1"/>
    <col min="2" max="4" width="9" style="287"/>
    <col min="5" max="5" width="4.5" style="287" customWidth="1"/>
    <col min="6" max="6" width="7.625" style="287" customWidth="1"/>
    <col min="7" max="16384" width="9" style="287"/>
  </cols>
  <sheetData>
    <row r="1" spans="2:5" ht="5.25" customHeight="1" x14ac:dyDescent="0.15"/>
    <row r="2" spans="2:5" ht="18.75" x14ac:dyDescent="0.2">
      <c r="B2" s="509" t="s">
        <v>675</v>
      </c>
      <c r="C2" s="510"/>
      <c r="D2" s="510"/>
      <c r="E2" s="511"/>
    </row>
    <row r="4" spans="2:5" ht="17.25" x14ac:dyDescent="0.2">
      <c r="B4" s="294" t="s">
        <v>666</v>
      </c>
    </row>
    <row r="26" spans="2:15" ht="14.25" x14ac:dyDescent="0.15">
      <c r="B26" s="320" t="s">
        <v>663</v>
      </c>
    </row>
    <row r="29" spans="2:15" x14ac:dyDescent="0.15">
      <c r="O29" s="318"/>
    </row>
    <row r="30" spans="2:15" x14ac:dyDescent="0.15">
      <c r="O30" s="318"/>
    </row>
    <row r="31" spans="2:15" x14ac:dyDescent="0.15">
      <c r="O31" s="318"/>
    </row>
    <row r="32" spans="2:15" x14ac:dyDescent="0.15">
      <c r="O32" s="318"/>
    </row>
    <row r="33" spans="15:15" x14ac:dyDescent="0.15">
      <c r="O33" s="319"/>
    </row>
    <row r="34" spans="15:15" x14ac:dyDescent="0.15">
      <c r="O34" s="319"/>
    </row>
    <row r="50" spans="2:2" ht="17.25" x14ac:dyDescent="0.2">
      <c r="B50" s="294" t="s">
        <v>665</v>
      </c>
    </row>
    <row r="82" spans="2:2" ht="17.25" x14ac:dyDescent="0.2">
      <c r="B82" s="294" t="s">
        <v>664</v>
      </c>
    </row>
    <row r="119" spans="2:2" ht="17.25" x14ac:dyDescent="0.2">
      <c r="B119" s="294" t="s">
        <v>667</v>
      </c>
    </row>
    <row r="148" spans="2:2" ht="17.25" x14ac:dyDescent="0.2">
      <c r="B148" s="294" t="s">
        <v>668</v>
      </c>
    </row>
  </sheetData>
  <sheetProtection algorithmName="SHA-512" hashValue="YQgcy4zrQRDWzVzg0I93t/4J1WRSBLt2rj0rTSlMN7YuNrMyhvtStyplbaG3aRxRtRi0aM0fBW16CT8Aiep+7g==" saltValue="oIAFC0hSjekFTKec0zuRSQ==" spinCount="100000" sheet="1" objects="1" scenarios="1"/>
  <mergeCells count="1">
    <mergeCell ref="B2:E2"/>
  </mergeCells>
  <phoneticPr fontId="10"/>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
  <sheetViews>
    <sheetView showGridLines="0" showRowColHeaders="0" zoomScale="98" zoomScaleNormal="98" workbookViewId="0"/>
  </sheetViews>
  <sheetFormatPr defaultRowHeight="18.75" x14ac:dyDescent="0.4"/>
  <cols>
    <col min="1" max="1" width="0.875" style="321" customWidth="1"/>
    <col min="2" max="2" width="1.625" customWidth="1"/>
    <col min="4" max="8" width="13.5" customWidth="1"/>
  </cols>
  <sheetData>
    <row r="1" spans="2:10" s="321" customFormat="1" ht="5.25" customHeight="1" x14ac:dyDescent="0.4"/>
    <row r="2" spans="2:10" ht="21.75" x14ac:dyDescent="0.4">
      <c r="B2" s="509" t="s">
        <v>676</v>
      </c>
      <c r="C2" s="510"/>
      <c r="D2" s="511"/>
      <c r="E2" s="287"/>
      <c r="F2" s="287"/>
      <c r="G2" s="287"/>
      <c r="H2" s="287"/>
    </row>
    <row r="3" spans="2:10" ht="69" customHeight="1" thickBot="1" x14ac:dyDescent="0.45">
      <c r="B3" s="1981" t="s">
        <v>752</v>
      </c>
      <c r="C3" s="1981"/>
      <c r="D3" s="1981"/>
      <c r="E3" s="1981"/>
      <c r="F3" s="1981"/>
      <c r="G3" s="1981"/>
      <c r="H3" s="1981"/>
    </row>
    <row r="4" spans="2:10" ht="19.5" thickBot="1" x14ac:dyDescent="0.45">
      <c r="B4" s="287"/>
      <c r="C4" s="394"/>
      <c r="D4" s="336" t="s">
        <v>405</v>
      </c>
      <c r="E4" s="336" t="s">
        <v>655</v>
      </c>
      <c r="F4" s="336" t="s">
        <v>407</v>
      </c>
      <c r="G4" s="337" t="s">
        <v>406</v>
      </c>
      <c r="H4" s="337" t="s">
        <v>408</v>
      </c>
    </row>
    <row r="5" spans="2:10" ht="19.5" thickBot="1" x14ac:dyDescent="0.45">
      <c r="B5" s="287"/>
      <c r="C5" s="393" t="s">
        <v>389</v>
      </c>
      <c r="D5" s="361"/>
      <c r="E5" s="361"/>
      <c r="F5" s="361"/>
      <c r="G5" s="361"/>
      <c r="H5" s="361"/>
    </row>
    <row r="6" spans="2:10" ht="19.5" thickBot="1" x14ac:dyDescent="0.45">
      <c r="B6" s="287"/>
      <c r="C6" s="393" t="s">
        <v>390</v>
      </c>
      <c r="D6" s="361"/>
      <c r="E6" s="361"/>
      <c r="F6" s="361"/>
      <c r="G6" s="361"/>
      <c r="H6" s="361"/>
    </row>
    <row r="7" spans="2:10" ht="19.5" thickBot="1" x14ac:dyDescent="0.45">
      <c r="B7" s="287"/>
      <c r="C7" s="393" t="s">
        <v>391</v>
      </c>
      <c r="D7" s="361"/>
      <c r="E7" s="361"/>
      <c r="F7" s="361"/>
      <c r="G7" s="361"/>
      <c r="H7" s="361"/>
    </row>
    <row r="8" spans="2:10" ht="19.5" thickBot="1" x14ac:dyDescent="0.45">
      <c r="B8" s="287"/>
      <c r="C8" s="393" t="s">
        <v>392</v>
      </c>
      <c r="D8" s="361"/>
      <c r="E8" s="361"/>
      <c r="F8" s="361"/>
      <c r="G8" s="361"/>
      <c r="H8" s="361"/>
    </row>
    <row r="9" spans="2:10" ht="19.5" thickBot="1" x14ac:dyDescent="0.45">
      <c r="B9" s="287"/>
      <c r="C9" s="393" t="s">
        <v>393</v>
      </c>
      <c r="D9" s="361"/>
      <c r="E9" s="361"/>
      <c r="F9" s="361"/>
      <c r="G9" s="361"/>
      <c r="H9" s="361"/>
    </row>
    <row r="10" spans="2:10" ht="19.5" thickBot="1" x14ac:dyDescent="0.45">
      <c r="B10" s="287"/>
      <c r="C10" s="393" t="s">
        <v>403</v>
      </c>
      <c r="D10" s="333">
        <f>SUM(D5:D9)</f>
        <v>0</v>
      </c>
      <c r="E10" s="333">
        <f>SUM(E5:E9)</f>
        <v>0</v>
      </c>
      <c r="F10" s="333">
        <f>SUM(F5:F9)</f>
        <v>0</v>
      </c>
      <c r="G10" s="333">
        <f>SUM(G5:G9)</f>
        <v>0</v>
      </c>
      <c r="H10" s="333">
        <f>SUM(H5:H9)</f>
        <v>0</v>
      </c>
    </row>
    <row r="11" spans="2:10" x14ac:dyDescent="0.4">
      <c r="B11" s="287"/>
      <c r="C11" s="287"/>
      <c r="D11" s="287"/>
      <c r="E11" s="287"/>
      <c r="F11" s="287"/>
      <c r="G11" s="287"/>
      <c r="H11" s="287"/>
    </row>
    <row r="12" spans="2:10" x14ac:dyDescent="0.4">
      <c r="B12" s="287"/>
      <c r="C12" s="287"/>
      <c r="D12" s="287"/>
      <c r="E12" s="287"/>
      <c r="F12" s="287"/>
      <c r="G12" s="287"/>
      <c r="H12" s="287"/>
      <c r="J12" s="148"/>
    </row>
  </sheetData>
  <sheetProtection algorithmName="SHA-512" hashValue="MhKOlfO5j5n/Kmf/3L/X56euffIMUrC3Odi+bSyoTnW0ZgRJGJPlrrUq8+OsEFAqine6oB85hRG1c0116GalcQ==" saltValue="zXzoy8GDfPvTeMXpdVr6nw==" spinCount="100000" sheet="1" objects="1" scenarios="1"/>
  <mergeCells count="2">
    <mergeCell ref="B3:H3"/>
    <mergeCell ref="B2:D2"/>
  </mergeCells>
  <phoneticPr fontId="10"/>
  <dataValidations count="1">
    <dataValidation imeMode="halfAlpha" allowBlank="1" showInputMessage="1" showErrorMessage="1" sqref="D5:H9"/>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E103"/>
  <sheetViews>
    <sheetView showGridLines="0" showRowColHeaders="0" topLeftCell="A37" workbookViewId="0">
      <selection activeCell="M67" sqref="M67"/>
    </sheetView>
  </sheetViews>
  <sheetFormatPr defaultRowHeight="13.5" x14ac:dyDescent="0.15"/>
  <cols>
    <col min="1" max="1" width="0.875" style="287" customWidth="1"/>
    <col min="2" max="2" width="6.375" style="287" customWidth="1"/>
    <col min="3" max="16384" width="9" style="287"/>
  </cols>
  <sheetData>
    <row r="1" spans="2:5" ht="5.25" customHeight="1" x14ac:dyDescent="0.15"/>
    <row r="2" spans="2:5" ht="18.75" x14ac:dyDescent="0.2">
      <c r="B2" s="509" t="s">
        <v>677</v>
      </c>
      <c r="C2" s="510"/>
      <c r="D2" s="510"/>
      <c r="E2" s="511"/>
    </row>
    <row r="4" spans="2:5" ht="17.25" x14ac:dyDescent="0.2">
      <c r="B4" s="294" t="s">
        <v>666</v>
      </c>
    </row>
    <row r="26" spans="2:2" ht="14.25" x14ac:dyDescent="0.15">
      <c r="B26" s="320"/>
    </row>
    <row r="29" spans="2:2" ht="17.25" x14ac:dyDescent="0.2">
      <c r="B29" s="294" t="s">
        <v>710</v>
      </c>
    </row>
    <row r="30" spans="2:2" s="326" customFormat="1" ht="20.25" customHeight="1" x14ac:dyDescent="0.15">
      <c r="B30" s="287" t="s">
        <v>711</v>
      </c>
    </row>
    <row r="31" spans="2:2" ht="17.25" x14ac:dyDescent="0.2">
      <c r="B31" s="294"/>
    </row>
    <row r="53" spans="2:2" s="326" customFormat="1" x14ac:dyDescent="0.15"/>
    <row r="54" spans="2:2" s="326" customFormat="1" x14ac:dyDescent="0.15"/>
    <row r="55" spans="2:2" s="326" customFormat="1" x14ac:dyDescent="0.15"/>
    <row r="56" spans="2:2" s="326" customFormat="1" x14ac:dyDescent="0.15"/>
    <row r="57" spans="2:2" s="326" customFormat="1" x14ac:dyDescent="0.15"/>
    <row r="58" spans="2:2" s="326" customFormat="1" x14ac:dyDescent="0.15"/>
    <row r="59" spans="2:2" ht="12" customHeight="1" x14ac:dyDescent="0.15"/>
    <row r="60" spans="2:2" x14ac:dyDescent="0.15">
      <c r="B60" s="287" t="s">
        <v>712</v>
      </c>
    </row>
    <row r="74" spans="2:2" ht="17.25" x14ac:dyDescent="0.2">
      <c r="B74" s="294"/>
    </row>
    <row r="103" spans="2:2" ht="17.25" x14ac:dyDescent="0.2">
      <c r="B103" s="294"/>
    </row>
  </sheetData>
  <sheetProtection algorithmName="SHA-512" hashValue="6RYszRESqR6Vpd6JkyaOkDRODeio4iBNLxI7Yh4MxPh+lSLttBbJJsu2YnfJJikc/8uMwfQKMPzWJaNJVObCBg==" saltValue="h6HAx7edhMdHO49Cq8BDWw==" spinCount="100000" sheet="1" objects="1" scenarios="1"/>
  <mergeCells count="1">
    <mergeCell ref="B2:E2"/>
  </mergeCells>
  <phoneticPr fontId="10"/>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R24"/>
  <sheetViews>
    <sheetView showGridLines="0" workbookViewId="0"/>
  </sheetViews>
  <sheetFormatPr defaultRowHeight="13.5" x14ac:dyDescent="0.15"/>
  <cols>
    <col min="1" max="1" width="0.875" style="287" customWidth="1"/>
    <col min="2" max="2" width="6" style="287" customWidth="1"/>
    <col min="3" max="3" width="9" style="287"/>
    <col min="4" max="5" width="12.25" style="287" customWidth="1"/>
    <col min="6" max="6" width="9" style="287"/>
    <col min="7" max="7" width="12.25" style="287" customWidth="1"/>
    <col min="8" max="9" width="9" style="287"/>
    <col min="10" max="14" width="8.875" style="287" customWidth="1"/>
    <col min="15" max="17" width="9" style="287"/>
    <col min="18" max="19" width="9" style="287" customWidth="1"/>
    <col min="20" max="16384" width="9" style="287"/>
  </cols>
  <sheetData>
    <row r="1" spans="2:18" ht="5.25" customHeight="1" x14ac:dyDescent="0.15"/>
    <row r="2" spans="2:18" ht="18.75" x14ac:dyDescent="0.2">
      <c r="B2" s="509" t="s">
        <v>678</v>
      </c>
      <c r="C2" s="510"/>
      <c r="D2" s="511"/>
      <c r="F2" s="294"/>
    </row>
    <row r="3" spans="2:18" ht="103.5" customHeight="1" x14ac:dyDescent="0.15">
      <c r="B3" s="1998" t="s">
        <v>770</v>
      </c>
      <c r="C3" s="1972"/>
      <c r="D3" s="1972"/>
      <c r="E3" s="1972"/>
      <c r="F3" s="1972"/>
      <c r="G3" s="1972"/>
      <c r="H3" s="1972"/>
    </row>
    <row r="4" spans="2:18" s="326" customFormat="1" ht="12.75" customHeight="1" x14ac:dyDescent="0.15">
      <c r="B4" s="419"/>
      <c r="C4" s="418"/>
      <c r="D4" s="418"/>
      <c r="E4" s="418"/>
      <c r="F4" s="418"/>
      <c r="G4" s="418"/>
      <c r="H4" s="418"/>
    </row>
    <row r="5" spans="2:18" ht="32.25" customHeight="1" x14ac:dyDescent="0.15">
      <c r="B5" s="1980" t="s">
        <v>768</v>
      </c>
      <c r="C5" s="1980"/>
      <c r="D5" s="1980"/>
      <c r="E5" s="1980"/>
      <c r="F5" s="1980"/>
      <c r="G5" s="1980"/>
      <c r="H5" s="1980"/>
      <c r="J5" s="1999"/>
      <c r="K5" s="1999"/>
      <c r="L5" s="1999"/>
      <c r="M5" s="1999"/>
      <c r="N5" s="1999"/>
      <c r="O5" s="301"/>
    </row>
    <row r="6" spans="2:18" ht="18.75" customHeight="1" x14ac:dyDescent="0.15">
      <c r="C6" s="2003" t="s">
        <v>656</v>
      </c>
      <c r="D6" s="2004"/>
      <c r="F6" s="2003" t="s">
        <v>657</v>
      </c>
      <c r="G6" s="2004"/>
      <c r="J6" s="423"/>
      <c r="K6" s="423"/>
      <c r="L6" s="423"/>
      <c r="M6" s="423"/>
      <c r="N6" s="423"/>
      <c r="O6" s="423"/>
    </row>
    <row r="7" spans="2:18" ht="19.5" customHeight="1" x14ac:dyDescent="0.15">
      <c r="C7" s="412" t="s">
        <v>389</v>
      </c>
      <c r="D7" s="363"/>
      <c r="F7" s="409" t="s">
        <v>389</v>
      </c>
      <c r="G7" s="359"/>
      <c r="J7" s="2000"/>
      <c r="K7" s="2000"/>
      <c r="L7" s="2000"/>
      <c r="M7" s="2000"/>
      <c r="N7" s="2000"/>
      <c r="O7" s="2000"/>
    </row>
    <row r="8" spans="2:18" ht="19.5" customHeight="1" x14ac:dyDescent="0.15">
      <c r="C8" s="409" t="s">
        <v>390</v>
      </c>
      <c r="D8" s="363"/>
      <c r="F8" s="409" t="s">
        <v>390</v>
      </c>
      <c r="G8" s="359"/>
      <c r="J8" s="2001"/>
      <c r="K8" s="2001"/>
      <c r="L8" s="2001"/>
      <c r="M8" s="2001"/>
      <c r="N8" s="2001"/>
      <c r="O8" s="2001"/>
      <c r="R8" s="291"/>
    </row>
    <row r="9" spans="2:18" ht="19.5" customHeight="1" x14ac:dyDescent="0.15">
      <c r="C9" s="409" t="s">
        <v>391</v>
      </c>
      <c r="D9" s="363"/>
      <c r="F9" s="409" t="s">
        <v>391</v>
      </c>
      <c r="G9" s="359"/>
      <c r="J9" s="424"/>
      <c r="K9" s="424"/>
      <c r="L9" s="424"/>
      <c r="M9" s="424"/>
      <c r="N9" s="424"/>
      <c r="O9" s="424"/>
    </row>
    <row r="10" spans="2:18" ht="19.5" customHeight="1" x14ac:dyDescent="0.15">
      <c r="C10" s="409" t="s">
        <v>392</v>
      </c>
      <c r="D10" s="363"/>
      <c r="F10" s="409" t="s">
        <v>392</v>
      </c>
      <c r="G10" s="359"/>
      <c r="J10" s="2000"/>
      <c r="K10" s="2000"/>
      <c r="L10" s="2000"/>
      <c r="M10" s="422"/>
      <c r="N10" s="422"/>
      <c r="O10" s="422"/>
    </row>
    <row r="11" spans="2:18" ht="19.5" customHeight="1" x14ac:dyDescent="0.15">
      <c r="C11" s="409" t="s">
        <v>393</v>
      </c>
      <c r="D11" s="363"/>
      <c r="F11" s="409" t="s">
        <v>393</v>
      </c>
      <c r="G11" s="359"/>
      <c r="J11" s="2002"/>
      <c r="K11" s="2002"/>
      <c r="L11" s="2002"/>
      <c r="M11" s="422"/>
      <c r="N11" s="422"/>
      <c r="O11" s="422"/>
    </row>
    <row r="12" spans="2:18" ht="19.5" customHeight="1" x14ac:dyDescent="0.15">
      <c r="C12" s="409" t="s">
        <v>403</v>
      </c>
      <c r="D12" s="292">
        <f>SUM(D7:D11)</f>
        <v>0</v>
      </c>
      <c r="F12" s="409" t="s">
        <v>403</v>
      </c>
      <c r="G12" s="292">
        <f>SUM(G7:G11)</f>
        <v>0</v>
      </c>
      <c r="J12" s="289"/>
      <c r="K12" s="289"/>
      <c r="L12" s="289"/>
      <c r="M12" s="286"/>
      <c r="N12" s="286"/>
      <c r="O12" s="286"/>
    </row>
    <row r="13" spans="2:18" ht="39.75" customHeight="1" x14ac:dyDescent="0.15">
      <c r="C13" s="1980" t="s">
        <v>672</v>
      </c>
      <c r="D13" s="1980"/>
      <c r="E13" s="1980"/>
      <c r="F13" s="1980"/>
      <c r="G13" s="1980"/>
      <c r="J13" s="286"/>
      <c r="K13" s="286"/>
      <c r="L13" s="286"/>
      <c r="M13" s="286"/>
      <c r="N13" s="286"/>
      <c r="O13" s="286"/>
    </row>
    <row r="14" spans="2:18" x14ac:dyDescent="0.15">
      <c r="E14" s="289"/>
      <c r="F14" s="289"/>
    </row>
    <row r="15" spans="2:18" x14ac:dyDescent="0.15">
      <c r="B15" s="287" t="s">
        <v>769</v>
      </c>
    </row>
    <row r="16" spans="2:18" ht="18" customHeight="1" x14ac:dyDescent="0.15">
      <c r="C16" s="391"/>
      <c r="D16" s="390" t="s">
        <v>502</v>
      </c>
      <c r="E16" s="390" t="s">
        <v>503</v>
      </c>
    </row>
    <row r="17" spans="3:6" ht="18" customHeight="1" x14ac:dyDescent="0.15">
      <c r="C17" s="408" t="s">
        <v>504</v>
      </c>
      <c r="D17" s="359"/>
      <c r="E17" s="359"/>
    </row>
    <row r="18" spans="3:6" ht="18" customHeight="1" x14ac:dyDescent="0.15">
      <c r="C18" s="408" t="s">
        <v>505</v>
      </c>
      <c r="D18" s="359"/>
      <c r="E18" s="359"/>
    </row>
    <row r="19" spans="3:6" ht="18" customHeight="1" x14ac:dyDescent="0.15">
      <c r="C19" s="408" t="s">
        <v>506</v>
      </c>
      <c r="D19" s="359"/>
      <c r="E19" s="359"/>
    </row>
    <row r="20" spans="3:6" ht="18" customHeight="1" x14ac:dyDescent="0.15">
      <c r="C20" s="408" t="s">
        <v>403</v>
      </c>
      <c r="D20" s="292">
        <f>SUM(D17:D19)</f>
        <v>0</v>
      </c>
      <c r="E20" s="292">
        <f>SUM(E17:E19)</f>
        <v>0</v>
      </c>
    </row>
    <row r="21" spans="3:6" x14ac:dyDescent="0.15">
      <c r="E21" s="289"/>
      <c r="F21" s="289"/>
    </row>
    <row r="22" spans="3:6" x14ac:dyDescent="0.15">
      <c r="E22" s="289"/>
      <c r="F22" s="289"/>
    </row>
    <row r="23" spans="3:6" x14ac:dyDescent="0.15">
      <c r="E23" s="289"/>
      <c r="F23" s="289"/>
    </row>
    <row r="24" spans="3:6" x14ac:dyDescent="0.15">
      <c r="E24" s="289"/>
      <c r="F24" s="289"/>
    </row>
  </sheetData>
  <sheetProtection algorithmName="SHA-512" hashValue="UGs+TzyfyR5SukEKS7SsvaT5DWR3HutxefeNvJrHqc4zOGXQ6S1ghd+XRzPKLOGuUPvojJHmymhBfj6SE6K8bA==" saltValue="qMUEAVbeCu3BhywtDWjFAQ==" spinCount="100000" sheet="1" objects="1" scenarios="1"/>
  <mergeCells count="13">
    <mergeCell ref="B2:D2"/>
    <mergeCell ref="C13:G13"/>
    <mergeCell ref="B3:H3"/>
    <mergeCell ref="J5:N5"/>
    <mergeCell ref="J7:L7"/>
    <mergeCell ref="M7:O7"/>
    <mergeCell ref="J8:L8"/>
    <mergeCell ref="M8:O8"/>
    <mergeCell ref="J10:L10"/>
    <mergeCell ref="J11:L11"/>
    <mergeCell ref="C6:D6"/>
    <mergeCell ref="F6:G6"/>
    <mergeCell ref="B5:H5"/>
  </mergeCells>
  <phoneticPr fontId="10"/>
  <dataValidations count="1">
    <dataValidation imeMode="halfAlpha" allowBlank="1" showInputMessage="1" showErrorMessage="1" sqref="D7:D11 G7:G11 D17:E19"/>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BD76"/>
  <sheetViews>
    <sheetView showGridLines="0" workbookViewId="0">
      <selection activeCell="M18" sqref="M18"/>
    </sheetView>
  </sheetViews>
  <sheetFormatPr defaultRowHeight="18.75" x14ac:dyDescent="0.4"/>
  <cols>
    <col min="1" max="1" width="1.25" style="156" customWidth="1"/>
    <col min="2" max="2" width="0.875" style="156" customWidth="1"/>
    <col min="3" max="3" width="5.25" style="156" bestFit="1" customWidth="1"/>
    <col min="4" max="4" width="10.625" style="156" customWidth="1"/>
    <col min="5" max="5" width="1" style="156" customWidth="1"/>
    <col min="6" max="6" width="9" style="156" hidden="1" customWidth="1"/>
    <col min="7" max="7" width="6.5" style="156" hidden="1" customWidth="1"/>
    <col min="8" max="8" width="6.125" style="156" hidden="1" customWidth="1"/>
    <col min="9" max="9" width="6.125" style="156" customWidth="1"/>
    <col min="10" max="10" width="10.625" style="156" customWidth="1"/>
    <col min="11" max="11" width="1" style="156" customWidth="1"/>
    <col min="12" max="12" width="6.25" style="156" bestFit="1" customWidth="1"/>
    <col min="13" max="14" width="10.625" style="156" customWidth="1"/>
    <col min="15" max="15" width="1.375" style="156" customWidth="1"/>
    <col min="16" max="16" width="2.625" style="156" customWidth="1"/>
    <col min="17" max="17" width="2.625" style="156" hidden="1" customWidth="1"/>
    <col min="18" max="18" width="1.25" style="156" hidden="1" customWidth="1"/>
    <col min="19" max="20" width="9" style="156" hidden="1" customWidth="1"/>
    <col min="21" max="21" width="2.75" style="156" hidden="1" customWidth="1"/>
    <col min="22" max="22" width="9" style="156" hidden="1" customWidth="1"/>
    <col min="23" max="23" width="4.25" style="156" hidden="1" customWidth="1"/>
    <col min="24" max="24" width="3.75" style="156" hidden="1" customWidth="1"/>
    <col min="25" max="25" width="23.25" style="156" hidden="1" customWidth="1"/>
    <col min="26" max="26" width="1.375" style="156" hidden="1" customWidth="1"/>
    <col min="27" max="27" width="1.75" style="156" hidden="1" customWidth="1"/>
    <col min="28" max="28" width="0.875" style="156" hidden="1" customWidth="1"/>
    <col min="29" max="30" width="9" style="156" hidden="1" customWidth="1"/>
    <col min="31" max="31" width="2.75" style="156" hidden="1" customWidth="1"/>
    <col min="32" max="34" width="9" style="156" hidden="1" customWidth="1"/>
    <col min="35" max="40" width="10.125" style="156" hidden="1" customWidth="1"/>
    <col min="41" max="41" width="9" style="156" hidden="1" customWidth="1"/>
    <col min="42" max="48" width="8.875" style="156" hidden="1" customWidth="1"/>
    <col min="49" max="49" width="3.5" style="156" hidden="1" customWidth="1"/>
    <col min="50" max="51" width="9" style="156" hidden="1" customWidth="1"/>
    <col min="52" max="55" width="9" style="156" customWidth="1"/>
    <col min="56" max="56" width="7.5" style="156" customWidth="1"/>
    <col min="57" max="57" width="2.5" style="156" customWidth="1"/>
    <col min="58" max="58" width="8.5" style="156" bestFit="1" customWidth="1"/>
    <col min="59" max="59" width="7.625" style="156" customWidth="1"/>
    <col min="60" max="16384" width="9" style="156"/>
  </cols>
  <sheetData>
    <row r="1" spans="2:56" ht="22.5" customHeight="1" thickBot="1" x14ac:dyDescent="0.45">
      <c r="C1" s="157" t="s">
        <v>409</v>
      </c>
      <c r="S1" s="157" t="s">
        <v>410</v>
      </c>
    </row>
    <row r="2" spans="2:56" ht="20.25" thickTop="1" thickBot="1" x14ac:dyDescent="0.45">
      <c r="B2" s="158"/>
      <c r="C2" s="159"/>
      <c r="D2" s="159"/>
      <c r="E2" s="159"/>
      <c r="F2" s="159"/>
      <c r="G2" s="159"/>
      <c r="H2" s="159"/>
      <c r="I2" s="159"/>
      <c r="J2" s="159"/>
      <c r="K2" s="159"/>
      <c r="L2" s="159"/>
      <c r="M2" s="159"/>
      <c r="N2" s="159"/>
      <c r="O2" s="160"/>
      <c r="S2" s="161">
        <v>1</v>
      </c>
      <c r="AC2" s="161">
        <v>2</v>
      </c>
    </row>
    <row r="3" spans="2:56" ht="19.5" thickTop="1" x14ac:dyDescent="0.4">
      <c r="B3" s="162"/>
      <c r="C3" s="2028" t="s">
        <v>411</v>
      </c>
      <c r="D3" s="2029"/>
      <c r="E3" s="2029"/>
      <c r="F3" s="2029"/>
      <c r="G3" s="2029"/>
      <c r="H3" s="2029"/>
      <c r="I3" s="2029"/>
      <c r="J3" s="2030"/>
      <c r="K3" s="163"/>
      <c r="L3" s="2031" t="s">
        <v>412</v>
      </c>
      <c r="M3" s="2032"/>
      <c r="N3" s="2033"/>
      <c r="O3" s="164"/>
      <c r="R3" s="158"/>
      <c r="S3" s="159"/>
      <c r="T3" s="159"/>
      <c r="U3" s="159"/>
      <c r="V3" s="159"/>
      <c r="W3" s="159"/>
      <c r="X3" s="159"/>
      <c r="Y3" s="159"/>
      <c r="Z3" s="160"/>
      <c r="AB3" s="158"/>
      <c r="AC3" s="159"/>
      <c r="AD3" s="159"/>
      <c r="AE3" s="159"/>
      <c r="AF3" s="159"/>
      <c r="AJ3" s="160"/>
      <c r="AL3" s="156" t="s">
        <v>413</v>
      </c>
    </row>
    <row r="4" spans="2:56" ht="19.5" thickBot="1" x14ac:dyDescent="0.45">
      <c r="B4" s="162"/>
      <c r="C4" s="163"/>
      <c r="D4" s="165" t="s">
        <v>414</v>
      </c>
      <c r="E4" s="163"/>
      <c r="F4" s="163"/>
      <c r="G4" s="163"/>
      <c r="H4" s="163"/>
      <c r="I4" s="163"/>
      <c r="J4" s="165" t="s">
        <v>414</v>
      </c>
      <c r="K4" s="163"/>
      <c r="L4" s="2034"/>
      <c r="M4" s="2035"/>
      <c r="N4" s="2036"/>
      <c r="O4" s="164"/>
      <c r="R4" s="162"/>
      <c r="S4" s="2007" t="s">
        <v>415</v>
      </c>
      <c r="T4" s="2008"/>
      <c r="U4" s="166"/>
      <c r="V4" s="167" t="s">
        <v>416</v>
      </c>
      <c r="W4" s="168"/>
      <c r="X4" s="168"/>
      <c r="Y4" s="168"/>
      <c r="Z4" s="164"/>
      <c r="AB4" s="162"/>
      <c r="AC4" s="2007" t="s">
        <v>415</v>
      </c>
      <c r="AD4" s="2008"/>
      <c r="AE4" s="166"/>
      <c r="AF4" s="167" t="s">
        <v>416</v>
      </c>
      <c r="AJ4" s="164"/>
      <c r="AL4" s="169"/>
      <c r="AM4" s="170" t="s">
        <v>417</v>
      </c>
      <c r="AN4" s="171" t="s">
        <v>418</v>
      </c>
    </row>
    <row r="5" spans="2:56" ht="19.5" thickTop="1" x14ac:dyDescent="0.4">
      <c r="B5" s="162"/>
      <c r="C5" s="2037" t="s">
        <v>419</v>
      </c>
      <c r="D5" s="2037"/>
      <c r="E5" s="163"/>
      <c r="F5" s="163"/>
      <c r="G5" s="163"/>
      <c r="H5" s="163"/>
      <c r="I5" s="2038" t="s">
        <v>420</v>
      </c>
      <c r="J5" s="2038"/>
      <c r="K5" s="163"/>
      <c r="L5" s="163"/>
      <c r="M5" s="2039" t="s">
        <v>414</v>
      </c>
      <c r="N5" s="2039"/>
      <c r="O5" s="164"/>
      <c r="R5" s="162"/>
      <c r="S5" s="2040" t="s">
        <v>421</v>
      </c>
      <c r="T5" s="2040"/>
      <c r="U5" s="172" t="s">
        <v>422</v>
      </c>
      <c r="V5" s="173"/>
      <c r="W5" s="168"/>
      <c r="X5" s="168"/>
      <c r="Y5" s="168"/>
      <c r="Z5" s="164"/>
      <c r="AB5" s="162"/>
      <c r="AC5" s="2009" t="s">
        <v>421</v>
      </c>
      <c r="AD5" s="2010"/>
      <c r="AE5" s="172" t="s">
        <v>422</v>
      </c>
      <c r="AF5" s="173"/>
      <c r="AG5" s="159"/>
      <c r="AH5" s="159"/>
      <c r="AI5" s="159"/>
      <c r="AJ5" s="164"/>
      <c r="AL5" s="174" t="s">
        <v>423</v>
      </c>
      <c r="AM5" s="175">
        <f>M7</f>
        <v>0</v>
      </c>
      <c r="AN5" s="175">
        <f>N7</f>
        <v>0</v>
      </c>
    </row>
    <row r="6" spans="2:56" x14ac:dyDescent="0.4">
      <c r="B6" s="162"/>
      <c r="C6" s="169" t="s">
        <v>424</v>
      </c>
      <c r="D6" s="176">
        <f>SUM(D7:D14)</f>
        <v>0</v>
      </c>
      <c r="E6" s="163"/>
      <c r="F6" s="163"/>
      <c r="G6" s="163"/>
      <c r="H6" s="163"/>
      <c r="I6" s="169" t="s">
        <v>424</v>
      </c>
      <c r="J6" s="177">
        <f>SUM(J7:J14)</f>
        <v>0</v>
      </c>
      <c r="K6" s="163"/>
      <c r="L6" s="169"/>
      <c r="M6" s="178" t="s">
        <v>417</v>
      </c>
      <c r="N6" s="179" t="s">
        <v>418</v>
      </c>
      <c r="O6" s="164"/>
      <c r="R6" s="162"/>
      <c r="S6" s="180" t="s">
        <v>425</v>
      </c>
      <c r="T6" s="172" t="s">
        <v>426</v>
      </c>
      <c r="U6" s="172" t="s">
        <v>427</v>
      </c>
      <c r="V6" s="181">
        <f>M7</f>
        <v>0</v>
      </c>
      <c r="W6" s="168"/>
      <c r="X6" s="168"/>
      <c r="Y6" s="168"/>
      <c r="Z6" s="164"/>
      <c r="AB6" s="162"/>
      <c r="AC6" s="180" t="s">
        <v>425</v>
      </c>
      <c r="AD6" s="172" t="s">
        <v>426</v>
      </c>
      <c r="AE6" s="172" t="s">
        <v>427</v>
      </c>
      <c r="AF6" s="181">
        <f>M8</f>
        <v>0</v>
      </c>
      <c r="AG6" s="168"/>
      <c r="AH6" s="168"/>
      <c r="AI6" s="168"/>
      <c r="AJ6" s="164"/>
      <c r="AL6" s="174" t="s">
        <v>428</v>
      </c>
      <c r="AM6" s="175">
        <f t="shared" ref="AM6:AN7" si="0">M8</f>
        <v>0</v>
      </c>
      <c r="AN6" s="175">
        <f t="shared" si="0"/>
        <v>0</v>
      </c>
    </row>
    <row r="7" spans="2:56" x14ac:dyDescent="0.4">
      <c r="B7" s="162"/>
      <c r="C7" s="169">
        <v>1</v>
      </c>
      <c r="D7" s="182">
        <f>地震保険料控除!D7</f>
        <v>0</v>
      </c>
      <c r="E7" s="163"/>
      <c r="F7" s="163" t="s">
        <v>429</v>
      </c>
      <c r="G7" s="163">
        <f>IF(D6&lt;50001,ROUNDUP(D6/2,0),0)</f>
        <v>0</v>
      </c>
      <c r="H7" s="163"/>
      <c r="I7" s="169">
        <v>1</v>
      </c>
      <c r="J7" s="182">
        <f>地震保険料控除!G7</f>
        <v>0</v>
      </c>
      <c r="K7" s="163"/>
      <c r="L7" s="169" t="s">
        <v>423</v>
      </c>
      <c r="M7" s="182">
        <f>地震保険料控除!D17</f>
        <v>0</v>
      </c>
      <c r="N7" s="182">
        <f>地震保険料控除!E17</f>
        <v>0</v>
      </c>
      <c r="O7" s="164"/>
      <c r="R7" s="162"/>
      <c r="S7" s="183" t="s">
        <v>430</v>
      </c>
      <c r="T7" s="172" t="s">
        <v>431</v>
      </c>
      <c r="U7" s="172" t="s">
        <v>432</v>
      </c>
      <c r="V7" s="181">
        <f>N7</f>
        <v>0</v>
      </c>
      <c r="W7" s="168"/>
      <c r="X7" s="168"/>
      <c r="Y7" s="168"/>
      <c r="Z7" s="164"/>
      <c r="AB7" s="162"/>
      <c r="AC7" s="183" t="s">
        <v>430</v>
      </c>
      <c r="AD7" s="172" t="s">
        <v>431</v>
      </c>
      <c r="AE7" s="172" t="s">
        <v>432</v>
      </c>
      <c r="AF7" s="181">
        <f>N8</f>
        <v>0</v>
      </c>
      <c r="AG7" s="168"/>
      <c r="AH7" s="168"/>
      <c r="AI7" s="168"/>
      <c r="AJ7" s="164"/>
      <c r="AL7" s="174" t="s">
        <v>433</v>
      </c>
      <c r="AM7" s="175">
        <f t="shared" si="0"/>
        <v>0</v>
      </c>
      <c r="AN7" s="175">
        <f>N9</f>
        <v>0</v>
      </c>
    </row>
    <row r="8" spans="2:56" x14ac:dyDescent="0.4">
      <c r="B8" s="162"/>
      <c r="C8" s="169">
        <v>2</v>
      </c>
      <c r="D8" s="182">
        <f>地震保険料控除!D8</f>
        <v>0</v>
      </c>
      <c r="E8" s="163"/>
      <c r="F8" s="163" t="s">
        <v>434</v>
      </c>
      <c r="G8" s="163">
        <f>IF(D6&gt;50000,25000,0)</f>
        <v>0</v>
      </c>
      <c r="H8" s="163"/>
      <c r="I8" s="169">
        <v>2</v>
      </c>
      <c r="J8" s="182">
        <f>地震保険料控除!G8</f>
        <v>0</v>
      </c>
      <c r="K8" s="163"/>
      <c r="L8" s="169" t="s">
        <v>428</v>
      </c>
      <c r="M8" s="182">
        <f>地震保険料控除!D18</f>
        <v>0</v>
      </c>
      <c r="N8" s="182">
        <f>地震保険料控除!E18</f>
        <v>0</v>
      </c>
      <c r="O8" s="164"/>
      <c r="R8" s="162"/>
      <c r="S8" s="2005" t="s">
        <v>435</v>
      </c>
      <c r="T8" s="2006"/>
      <c r="U8" s="184" t="s">
        <v>436</v>
      </c>
      <c r="V8" s="173"/>
      <c r="W8" s="168"/>
      <c r="X8" s="168"/>
      <c r="Y8" s="168"/>
      <c r="Z8" s="164"/>
      <c r="AB8" s="162"/>
      <c r="AC8" s="2005" t="s">
        <v>435</v>
      </c>
      <c r="AD8" s="2006"/>
      <c r="AE8" s="184" t="s">
        <v>436</v>
      </c>
      <c r="AF8" s="173"/>
      <c r="AG8" s="168"/>
      <c r="AH8" s="168"/>
      <c r="AI8" s="168"/>
      <c r="AJ8" s="164"/>
      <c r="AL8" s="2023" t="s">
        <v>437</v>
      </c>
      <c r="AM8" s="2023"/>
      <c r="AN8" s="185">
        <f>D6</f>
        <v>0</v>
      </c>
    </row>
    <row r="9" spans="2:56" x14ac:dyDescent="0.4">
      <c r="B9" s="162"/>
      <c r="C9" s="169">
        <v>3</v>
      </c>
      <c r="D9" s="182">
        <f>地震保険料控除!D9</f>
        <v>0</v>
      </c>
      <c r="E9" s="163"/>
      <c r="F9" s="163"/>
      <c r="G9" s="163"/>
      <c r="H9" s="163"/>
      <c r="I9" s="169">
        <v>3</v>
      </c>
      <c r="J9" s="182">
        <f>地震保険料控除!G9</f>
        <v>0</v>
      </c>
      <c r="K9" s="163"/>
      <c r="L9" s="169" t="s">
        <v>433</v>
      </c>
      <c r="M9" s="182">
        <f>地震保険料控除!D19</f>
        <v>0</v>
      </c>
      <c r="N9" s="182">
        <f>地震保険料控除!E19</f>
        <v>0</v>
      </c>
      <c r="O9" s="164"/>
      <c r="R9" s="162"/>
      <c r="S9" s="186"/>
      <c r="T9" s="168" t="s">
        <v>438</v>
      </c>
      <c r="U9" s="168" t="s">
        <v>439</v>
      </c>
      <c r="V9" s="187">
        <f>SUM(V5,V6)</f>
        <v>0</v>
      </c>
      <c r="W9" s="168"/>
      <c r="X9" s="168"/>
      <c r="Y9" s="168"/>
      <c r="Z9" s="164"/>
      <c r="AB9" s="162"/>
      <c r="AC9" s="186"/>
      <c r="AD9" s="168" t="s">
        <v>438</v>
      </c>
      <c r="AE9" s="168" t="s">
        <v>439</v>
      </c>
      <c r="AF9" s="187">
        <f>SUM(AF5,AF6)</f>
        <v>0</v>
      </c>
      <c r="AG9" s="168"/>
      <c r="AH9" s="168"/>
      <c r="AI9" s="168"/>
      <c r="AJ9" s="164"/>
      <c r="AL9" s="2023" t="s">
        <v>440</v>
      </c>
      <c r="AM9" s="2023"/>
      <c r="AN9" s="185">
        <f>J6</f>
        <v>0</v>
      </c>
    </row>
    <row r="10" spans="2:56" x14ac:dyDescent="0.4">
      <c r="B10" s="162"/>
      <c r="C10" s="169">
        <v>4</v>
      </c>
      <c r="D10" s="182">
        <f>地震保険料控除!D10</f>
        <v>0</v>
      </c>
      <c r="E10" s="163"/>
      <c r="F10" s="163"/>
      <c r="G10" s="163"/>
      <c r="H10" s="163"/>
      <c r="I10" s="169">
        <v>4</v>
      </c>
      <c r="J10" s="182">
        <f>地震保険料控除!G10</f>
        <v>0</v>
      </c>
      <c r="K10" s="163"/>
      <c r="L10" s="163"/>
      <c r="M10" s="163"/>
      <c r="N10" s="163"/>
      <c r="O10" s="164"/>
      <c r="R10" s="162"/>
      <c r="S10" s="188"/>
      <c r="T10" s="189" t="s">
        <v>441</v>
      </c>
      <c r="U10" s="189" t="s">
        <v>442</v>
      </c>
      <c r="V10" s="190">
        <f>SUM(V7,V8)</f>
        <v>0</v>
      </c>
      <c r="W10" s="168"/>
      <c r="X10" s="168"/>
      <c r="Y10" s="168"/>
      <c r="Z10" s="164"/>
      <c r="AB10" s="162"/>
      <c r="AC10" s="188"/>
      <c r="AD10" s="189" t="s">
        <v>441</v>
      </c>
      <c r="AE10" s="189" t="s">
        <v>442</v>
      </c>
      <c r="AF10" s="190">
        <f>SUM(AF7,AF8)</f>
        <v>0</v>
      </c>
      <c r="AG10" s="168"/>
      <c r="AH10" s="168"/>
      <c r="AI10" s="168"/>
      <c r="AJ10" s="164"/>
    </row>
    <row r="11" spans="2:56" x14ac:dyDescent="0.4">
      <c r="B11" s="162"/>
      <c r="C11" s="169">
        <v>5</v>
      </c>
      <c r="D11" s="182">
        <f>地震保険料控除!D11</f>
        <v>0</v>
      </c>
      <c r="E11" s="163"/>
      <c r="F11" s="163"/>
      <c r="G11" s="163"/>
      <c r="H11" s="163"/>
      <c r="I11" s="169">
        <v>5</v>
      </c>
      <c r="J11" s="182">
        <f>地震保険料控除!G11</f>
        <v>0</v>
      </c>
      <c r="K11" s="163"/>
      <c r="L11" s="163"/>
      <c r="M11" s="163"/>
      <c r="N11" s="163"/>
      <c r="O11" s="164"/>
      <c r="R11" s="162"/>
      <c r="S11" s="168"/>
      <c r="T11" s="168"/>
      <c r="U11" s="168"/>
      <c r="V11" s="191"/>
      <c r="W11" s="168"/>
      <c r="X11" s="168"/>
      <c r="Y11" s="168"/>
      <c r="Z11" s="164"/>
      <c r="AB11" s="162"/>
      <c r="AC11" s="168"/>
      <c r="AD11" s="168"/>
      <c r="AE11" s="168"/>
      <c r="AF11" s="191"/>
      <c r="AG11" s="168"/>
      <c r="AH11" s="168"/>
      <c r="AI11" s="168"/>
      <c r="AJ11" s="164"/>
      <c r="AL11" s="156" t="s">
        <v>443</v>
      </c>
      <c r="BD11" s="163"/>
    </row>
    <row r="12" spans="2:56" ht="13.5" customHeight="1" x14ac:dyDescent="0.4">
      <c r="B12" s="162"/>
      <c r="C12" s="169">
        <v>6</v>
      </c>
      <c r="D12" s="182"/>
      <c r="E12" s="163"/>
      <c r="F12" s="163"/>
      <c r="G12" s="163"/>
      <c r="H12" s="163"/>
      <c r="I12" s="169">
        <v>6</v>
      </c>
      <c r="J12" s="182"/>
      <c r="K12" s="163"/>
      <c r="L12" s="192"/>
      <c r="M12" s="193"/>
      <c r="N12" s="193"/>
      <c r="O12" s="164"/>
      <c r="R12" s="162"/>
      <c r="S12" s="194" t="s">
        <v>436</v>
      </c>
      <c r="T12" s="195" t="s">
        <v>444</v>
      </c>
      <c r="U12" s="196"/>
      <c r="V12" s="197">
        <f>IF(V8&lt;5001,V8,0)</f>
        <v>0</v>
      </c>
      <c r="W12" s="168"/>
      <c r="X12" s="168"/>
      <c r="Y12" s="168"/>
      <c r="Z12" s="164"/>
      <c r="AB12" s="162"/>
      <c r="AC12" s="194" t="s">
        <v>436</v>
      </c>
      <c r="AD12" s="195" t="s">
        <v>444</v>
      </c>
      <c r="AE12" s="196"/>
      <c r="AF12" s="197">
        <f>IF(AF8&lt;5001,AF8,0)</f>
        <v>0</v>
      </c>
      <c r="AG12" s="168"/>
      <c r="AH12" s="168"/>
      <c r="AI12" s="168"/>
      <c r="AJ12" s="164"/>
      <c r="AL12" s="169"/>
      <c r="AM12" s="198">
        <v>1</v>
      </c>
      <c r="AN12" s="198">
        <v>2</v>
      </c>
      <c r="AO12" s="198">
        <v>3</v>
      </c>
    </row>
    <row r="13" spans="2:56" x14ac:dyDescent="0.4">
      <c r="B13" s="162"/>
      <c r="C13" s="169">
        <v>7</v>
      </c>
      <c r="D13" s="182"/>
      <c r="E13" s="163"/>
      <c r="F13" s="163"/>
      <c r="G13" s="163"/>
      <c r="H13" s="163"/>
      <c r="I13" s="169">
        <v>7</v>
      </c>
      <c r="J13" s="182"/>
      <c r="K13" s="163"/>
      <c r="L13" s="192"/>
      <c r="M13" s="193"/>
      <c r="N13" s="193"/>
      <c r="O13" s="164"/>
      <c r="R13" s="162"/>
      <c r="S13" s="186"/>
      <c r="T13" s="199" t="s">
        <v>445</v>
      </c>
      <c r="U13" s="200"/>
      <c r="V13" s="187">
        <f>IF(V8&gt;5000,ROUNDDOWN(V8*0.5+2500,0),0)</f>
        <v>0</v>
      </c>
      <c r="W13" s="168"/>
      <c r="X13" s="168"/>
      <c r="Y13" s="168"/>
      <c r="Z13" s="164"/>
      <c r="AB13" s="162"/>
      <c r="AC13" s="186"/>
      <c r="AD13" s="199" t="s">
        <v>445</v>
      </c>
      <c r="AE13" s="200"/>
      <c r="AF13" s="187">
        <f>IF(AF8&gt;5000,ROUNDDOWN(AF8*0.5+2500,0),0)</f>
        <v>0</v>
      </c>
      <c r="AG13" s="168"/>
      <c r="AH13" s="168"/>
      <c r="AI13" s="168"/>
      <c r="AJ13" s="164"/>
      <c r="AL13" s="169">
        <v>1</v>
      </c>
      <c r="AM13" s="170" t="s">
        <v>417</v>
      </c>
      <c r="AN13" s="170" t="s">
        <v>417</v>
      </c>
      <c r="AO13" s="170" t="s">
        <v>417</v>
      </c>
    </row>
    <row r="14" spans="2:56" x14ac:dyDescent="0.4">
      <c r="B14" s="162"/>
      <c r="C14" s="169">
        <v>8</v>
      </c>
      <c r="D14" s="201"/>
      <c r="E14" s="163"/>
      <c r="F14" s="163"/>
      <c r="G14" s="163"/>
      <c r="H14" s="163"/>
      <c r="I14" s="169">
        <v>8</v>
      </c>
      <c r="J14" s="201"/>
      <c r="K14" s="163"/>
      <c r="L14" s="192"/>
      <c r="M14" s="193"/>
      <c r="N14" s="193"/>
      <c r="O14" s="164"/>
      <c r="R14" s="162"/>
      <c r="S14" s="186"/>
      <c r="T14" s="202">
        <f>SUM(V12,V13)</f>
        <v>0</v>
      </c>
      <c r="U14" s="200" t="s">
        <v>446</v>
      </c>
      <c r="V14" s="187">
        <f>IF(T14&gt;10000,10000,T14)</f>
        <v>0</v>
      </c>
      <c r="W14" s="168"/>
      <c r="X14" s="168"/>
      <c r="Y14" s="168"/>
      <c r="Z14" s="164"/>
      <c r="AB14" s="162"/>
      <c r="AC14" s="186"/>
      <c r="AD14" s="202">
        <f>SUM(AF12,AF13)</f>
        <v>0</v>
      </c>
      <c r="AE14" s="200" t="s">
        <v>446</v>
      </c>
      <c r="AF14" s="187">
        <f>IF(AD14&gt;10000,10000,AD14)</f>
        <v>0</v>
      </c>
      <c r="AG14" s="168"/>
      <c r="AH14" s="168"/>
      <c r="AI14" s="168"/>
      <c r="AJ14" s="164"/>
      <c r="AL14" s="169">
        <v>2</v>
      </c>
      <c r="AM14" s="170" t="s">
        <v>417</v>
      </c>
      <c r="AN14" s="170" t="s">
        <v>417</v>
      </c>
      <c r="AO14" s="171" t="s">
        <v>447</v>
      </c>
    </row>
    <row r="15" spans="2:56" ht="19.5" thickBot="1" x14ac:dyDescent="0.45">
      <c r="B15" s="203"/>
      <c r="C15" s="204"/>
      <c r="D15" s="204"/>
      <c r="E15" s="204"/>
      <c r="F15" s="204"/>
      <c r="G15" s="204"/>
      <c r="H15" s="204"/>
      <c r="I15" s="204"/>
      <c r="J15" s="204"/>
      <c r="K15" s="204"/>
      <c r="L15" s="204"/>
      <c r="M15" s="204"/>
      <c r="N15" s="204"/>
      <c r="O15" s="205"/>
      <c r="R15" s="162"/>
      <c r="S15" s="186" t="s">
        <v>448</v>
      </c>
      <c r="T15" s="206"/>
      <c r="U15" s="168"/>
      <c r="V15" s="187">
        <f>SUM(ROUNDUP(V9/2,0),V14)</f>
        <v>0</v>
      </c>
      <c r="W15" s="168" t="s">
        <v>449</v>
      </c>
      <c r="X15" s="168" t="str">
        <f>IF(AND(V6&gt;0,V24=V16),1,"")</f>
        <v/>
      </c>
      <c r="Y15" s="168" t="s">
        <v>450</v>
      </c>
      <c r="Z15" s="164"/>
      <c r="AB15" s="162"/>
      <c r="AC15" s="186" t="s">
        <v>451</v>
      </c>
      <c r="AD15" s="206"/>
      <c r="AE15" s="168"/>
      <c r="AF15" s="187">
        <f>SUM(ROUNDUP(AF9/2,0),AF14)</f>
        <v>0</v>
      </c>
      <c r="AG15" s="168"/>
      <c r="AH15" s="168"/>
      <c r="AI15" s="168"/>
      <c r="AJ15" s="164"/>
      <c r="AL15" s="169">
        <v>3</v>
      </c>
      <c r="AM15" s="170" t="s">
        <v>417</v>
      </c>
      <c r="AN15" s="171" t="s">
        <v>447</v>
      </c>
      <c r="AO15" s="171" t="s">
        <v>447</v>
      </c>
    </row>
    <row r="16" spans="2:56" ht="19.5" thickTop="1" x14ac:dyDescent="0.4">
      <c r="B16" s="163"/>
      <c r="C16" s="163"/>
      <c r="D16" s="163"/>
      <c r="E16" s="163"/>
      <c r="R16" s="162"/>
      <c r="S16" s="207" t="s">
        <v>417</v>
      </c>
      <c r="T16" s="208" t="s">
        <v>452</v>
      </c>
      <c r="U16" s="189" t="s">
        <v>453</v>
      </c>
      <c r="V16" s="209">
        <f>IF(V15&lt;25000,V15,25000)</f>
        <v>0</v>
      </c>
      <c r="W16" s="168"/>
      <c r="X16" s="168"/>
      <c r="Y16" s="168"/>
      <c r="Z16" s="164"/>
      <c r="AB16" s="162"/>
      <c r="AC16" s="207" t="s">
        <v>417</v>
      </c>
      <c r="AD16" s="208" t="s">
        <v>452</v>
      </c>
      <c r="AE16" s="189" t="s">
        <v>453</v>
      </c>
      <c r="AF16" s="209">
        <f>IF(AF15&lt;25000,AF15,25000)</f>
        <v>0</v>
      </c>
      <c r="AG16" s="168"/>
      <c r="AH16" s="168"/>
      <c r="AI16" s="168"/>
      <c r="AJ16" s="164"/>
      <c r="AL16" s="169">
        <v>4</v>
      </c>
      <c r="AM16" s="170" t="s">
        <v>417</v>
      </c>
      <c r="AN16" s="171" t="s">
        <v>447</v>
      </c>
      <c r="AO16" s="170" t="s">
        <v>417</v>
      </c>
    </row>
    <row r="17" spans="2:56" ht="28.5" customHeight="1" x14ac:dyDescent="0.4">
      <c r="B17" s="163"/>
      <c r="C17" s="2024" t="s">
        <v>454</v>
      </c>
      <c r="D17" s="2025"/>
      <c r="E17" s="210"/>
      <c r="F17" s="211"/>
      <c r="G17" s="211"/>
      <c r="H17" s="211"/>
      <c r="I17" s="2026" t="s">
        <v>455</v>
      </c>
      <c r="J17" s="2027"/>
      <c r="M17" s="212" t="s">
        <v>456</v>
      </c>
      <c r="R17" s="162"/>
      <c r="S17" s="168"/>
      <c r="T17" s="206"/>
      <c r="U17" s="168"/>
      <c r="V17" s="191"/>
      <c r="W17" s="168"/>
      <c r="X17" s="168"/>
      <c r="Y17" s="168"/>
      <c r="Z17" s="164"/>
      <c r="AB17" s="162"/>
      <c r="AC17" s="168"/>
      <c r="AD17" s="206"/>
      <c r="AE17" s="168"/>
      <c r="AF17" s="191"/>
      <c r="AG17" s="168" t="s">
        <v>449</v>
      </c>
      <c r="AH17" s="168" t="str">
        <f>IF(AND(AF6&gt;0,AF24=AF16),1,"")</f>
        <v/>
      </c>
      <c r="AI17" s="168" t="s">
        <v>450</v>
      </c>
      <c r="AJ17" s="164"/>
      <c r="AL17" s="169">
        <v>5</v>
      </c>
      <c r="AM17" s="171" t="s">
        <v>447</v>
      </c>
      <c r="AN17" s="170" t="s">
        <v>417</v>
      </c>
      <c r="AO17" s="171" t="s">
        <v>447</v>
      </c>
    </row>
    <row r="18" spans="2:56" ht="21" customHeight="1" x14ac:dyDescent="0.4">
      <c r="B18" s="163"/>
      <c r="C18" s="2011">
        <f>AR46</f>
        <v>0</v>
      </c>
      <c r="D18" s="2012"/>
      <c r="E18" s="163"/>
      <c r="I18" s="2013">
        <f>AS46</f>
        <v>0</v>
      </c>
      <c r="J18" s="2014"/>
      <c r="M18" s="213">
        <f>AV24</f>
        <v>0</v>
      </c>
      <c r="R18" s="162"/>
      <c r="S18" s="194" t="s">
        <v>442</v>
      </c>
      <c r="T18" s="214" t="s">
        <v>444</v>
      </c>
      <c r="U18" s="196"/>
      <c r="V18" s="197">
        <f>IF(V10&lt;5001,V10,0)</f>
        <v>0</v>
      </c>
      <c r="W18" s="168" t="s">
        <v>457</v>
      </c>
      <c r="X18" s="168" t="str">
        <f>IF(AND(V7&gt;0,V22=V24),2,"")</f>
        <v/>
      </c>
      <c r="Y18" s="168" t="s">
        <v>458</v>
      </c>
      <c r="Z18" s="164"/>
      <c r="AB18" s="162"/>
      <c r="AC18" s="194" t="s">
        <v>442</v>
      </c>
      <c r="AD18" s="214" t="s">
        <v>444</v>
      </c>
      <c r="AE18" s="196"/>
      <c r="AF18" s="197">
        <f>IF(AF10&lt;5001,AF10,0)</f>
        <v>0</v>
      </c>
      <c r="AG18" s="168"/>
      <c r="AH18" s="168"/>
      <c r="AI18" s="168"/>
      <c r="AJ18" s="164"/>
      <c r="AL18" s="169">
        <v>6</v>
      </c>
      <c r="AM18" s="171" t="s">
        <v>447</v>
      </c>
      <c r="AN18" s="170" t="s">
        <v>417</v>
      </c>
      <c r="AO18" s="170" t="s">
        <v>417</v>
      </c>
    </row>
    <row r="19" spans="2:56" x14ac:dyDescent="0.4">
      <c r="B19" s="163"/>
      <c r="C19" s="163"/>
      <c r="D19" s="163"/>
      <c r="E19" s="163"/>
      <c r="F19" s="156" t="s">
        <v>459</v>
      </c>
      <c r="G19" s="156">
        <f>IF(J6&lt;5001,J6,0)</f>
        <v>0</v>
      </c>
      <c r="R19" s="162"/>
      <c r="S19" s="186"/>
      <c r="T19" s="206" t="s">
        <v>445</v>
      </c>
      <c r="U19" s="200"/>
      <c r="V19" s="187">
        <f>IF(V10&gt;5000,ROUNDDOWN(V10*0.5+2500,0),0)</f>
        <v>0</v>
      </c>
      <c r="W19" s="168"/>
      <c r="X19" s="168"/>
      <c r="Y19" s="168"/>
      <c r="Z19" s="164"/>
      <c r="AB19" s="162"/>
      <c r="AC19" s="186"/>
      <c r="AD19" s="206" t="s">
        <v>445</v>
      </c>
      <c r="AE19" s="200"/>
      <c r="AF19" s="187">
        <f>IF(AF10&gt;5000,ROUNDDOWN(AF10*0.5+2500,0),0)</f>
        <v>0</v>
      </c>
      <c r="AG19" s="168"/>
      <c r="AH19" s="168"/>
      <c r="AI19" s="168"/>
      <c r="AJ19" s="164"/>
      <c r="AL19" s="169">
        <v>7</v>
      </c>
      <c r="AM19" s="171" t="s">
        <v>447</v>
      </c>
      <c r="AN19" s="171" t="s">
        <v>447</v>
      </c>
      <c r="AO19" s="170" t="s">
        <v>417</v>
      </c>
    </row>
    <row r="20" spans="2:56" x14ac:dyDescent="0.4">
      <c r="B20" s="163"/>
      <c r="C20" s="156" t="s">
        <v>460</v>
      </c>
      <c r="R20" s="162"/>
      <c r="S20" s="186"/>
      <c r="T20" s="202">
        <f>SUM(V18,V19)</f>
        <v>0</v>
      </c>
      <c r="U20" s="200" t="s">
        <v>461</v>
      </c>
      <c r="V20" s="187">
        <f>IF(T20&gt;10000,10000,T20)</f>
        <v>0</v>
      </c>
      <c r="W20" s="168"/>
      <c r="X20" s="215">
        <f>SUM(X14:X19)</f>
        <v>0</v>
      </c>
      <c r="Y20" s="168"/>
      <c r="Z20" s="164"/>
      <c r="AB20" s="162"/>
      <c r="AC20" s="186"/>
      <c r="AD20" s="202">
        <f>SUM(AF18,AF19)</f>
        <v>0</v>
      </c>
      <c r="AE20" s="200" t="s">
        <v>461</v>
      </c>
      <c r="AF20" s="187">
        <f>IF(AD20&gt;10000,10000,AD20)</f>
        <v>0</v>
      </c>
      <c r="AG20" s="168" t="s">
        <v>457</v>
      </c>
      <c r="AH20" s="168" t="str">
        <f>IF(AND(AF7&gt;0,AF22=AF24),2,"")</f>
        <v/>
      </c>
      <c r="AI20" s="168" t="s">
        <v>458</v>
      </c>
      <c r="AJ20" s="164"/>
      <c r="AL20" s="169">
        <v>8</v>
      </c>
      <c r="AM20" s="171" t="s">
        <v>447</v>
      </c>
      <c r="AN20" s="171" t="s">
        <v>447</v>
      </c>
      <c r="AO20" s="171" t="s">
        <v>447</v>
      </c>
    </row>
    <row r="21" spans="2:56" x14ac:dyDescent="0.4">
      <c r="B21" s="163"/>
      <c r="D21" s="156" t="s">
        <v>462</v>
      </c>
      <c r="R21" s="162"/>
      <c r="S21" s="186" t="s">
        <v>463</v>
      </c>
      <c r="T21" s="199"/>
      <c r="U21" s="168"/>
      <c r="V21" s="187">
        <f>SUM(ROUNDUP(V5/2,0),V20)</f>
        <v>0</v>
      </c>
      <c r="W21" s="168"/>
      <c r="X21" s="168"/>
      <c r="Y21" s="168"/>
      <c r="Z21" s="164"/>
      <c r="AB21" s="162"/>
      <c r="AC21" s="186" t="s">
        <v>463</v>
      </c>
      <c r="AD21" s="199"/>
      <c r="AE21" s="168"/>
      <c r="AF21" s="187">
        <f>SUM(ROUNDUP(AF5/2,0),AF20)</f>
        <v>0</v>
      </c>
      <c r="AG21" s="168"/>
      <c r="AH21" s="168"/>
      <c r="AI21" s="168"/>
      <c r="AJ21" s="164"/>
    </row>
    <row r="22" spans="2:56" x14ac:dyDescent="0.4">
      <c r="B22" s="163"/>
      <c r="D22" s="156" t="s">
        <v>464</v>
      </c>
      <c r="R22" s="162"/>
      <c r="S22" s="216" t="s">
        <v>418</v>
      </c>
      <c r="T22" s="217" t="s">
        <v>452</v>
      </c>
      <c r="U22" s="189" t="s">
        <v>465</v>
      </c>
      <c r="V22" s="218">
        <f>IF(V21&lt;25000,V21,25000)</f>
        <v>0</v>
      </c>
      <c r="W22" s="168"/>
      <c r="X22" s="168"/>
      <c r="Y22" s="168"/>
      <c r="Z22" s="164"/>
      <c r="AB22" s="162"/>
      <c r="AC22" s="216" t="s">
        <v>418</v>
      </c>
      <c r="AD22" s="217" t="s">
        <v>452</v>
      </c>
      <c r="AE22" s="189" t="s">
        <v>465</v>
      </c>
      <c r="AF22" s="218">
        <f>IF(AF21&lt;25000,AF21,25000)</f>
        <v>0</v>
      </c>
      <c r="AG22" s="168"/>
      <c r="AH22" s="215">
        <f>SUM(AH16:AH21)</f>
        <v>0</v>
      </c>
      <c r="AI22" s="168"/>
      <c r="AJ22" s="164"/>
      <c r="AV22" s="210"/>
      <c r="AW22" s="156" t="s">
        <v>466</v>
      </c>
      <c r="AX22" s="156" t="s">
        <v>467</v>
      </c>
    </row>
    <row r="23" spans="2:56" x14ac:dyDescent="0.4">
      <c r="B23" s="163"/>
      <c r="R23" s="162"/>
      <c r="S23" s="168"/>
      <c r="T23" s="168"/>
      <c r="U23" s="168"/>
      <c r="V23" s="191"/>
      <c r="W23" s="168"/>
      <c r="X23" s="168"/>
      <c r="Y23" s="168"/>
      <c r="Z23" s="164"/>
      <c r="AB23" s="162"/>
      <c r="AC23" s="168"/>
      <c r="AD23" s="168"/>
      <c r="AE23" s="168"/>
      <c r="AF23" s="191"/>
      <c r="AG23" s="168"/>
      <c r="AH23" s="168"/>
      <c r="AI23" s="168"/>
      <c r="AJ23" s="164"/>
      <c r="AV23" s="2015" t="s">
        <v>468</v>
      </c>
      <c r="AW23" s="2015"/>
      <c r="AX23" s="156" t="s">
        <v>469</v>
      </c>
    </row>
    <row r="24" spans="2:56" ht="13.5" customHeight="1" x14ac:dyDescent="0.4">
      <c r="B24" s="163"/>
      <c r="C24" s="2016" t="s">
        <v>470</v>
      </c>
      <c r="D24" s="2016"/>
      <c r="E24" s="2016"/>
      <c r="F24" s="2016"/>
      <c r="G24" s="2016"/>
      <c r="H24" s="2016"/>
      <c r="I24" s="2016"/>
      <c r="J24" s="2016"/>
      <c r="K24" s="2016"/>
      <c r="L24" s="2016"/>
      <c r="M24" s="2016"/>
      <c r="N24" s="2016"/>
      <c r="O24" s="219"/>
      <c r="R24" s="162"/>
      <c r="S24" s="220" t="s">
        <v>471</v>
      </c>
      <c r="T24" s="221" t="s">
        <v>350</v>
      </c>
      <c r="U24" s="221" t="s">
        <v>472</v>
      </c>
      <c r="V24" s="222">
        <f>IF(V16&gt;V22,V16,V22)</f>
        <v>0</v>
      </c>
      <c r="W24" s="168"/>
      <c r="X24" s="168"/>
      <c r="Y24" s="168"/>
      <c r="Z24" s="164"/>
      <c r="AB24" s="162"/>
      <c r="AC24" s="220" t="s">
        <v>471</v>
      </c>
      <c r="AD24" s="221" t="s">
        <v>350</v>
      </c>
      <c r="AE24" s="221" t="s">
        <v>472</v>
      </c>
      <c r="AF24" s="222">
        <f>IF(AF16&gt;AF22,AF16,AF22)</f>
        <v>0</v>
      </c>
      <c r="AG24" s="168"/>
      <c r="AH24" s="168"/>
      <c r="AI24" s="168"/>
      <c r="AJ24" s="164"/>
      <c r="AL24" s="223" t="s">
        <v>350</v>
      </c>
      <c r="AV24" s="224">
        <f>MAX(AV27:AV34)</f>
        <v>0</v>
      </c>
      <c r="AW24" s="225"/>
    </row>
    <row r="25" spans="2:56" ht="19.5" thickBot="1" x14ac:dyDescent="0.45">
      <c r="B25" s="163"/>
      <c r="C25" s="2016"/>
      <c r="D25" s="2016"/>
      <c r="E25" s="2016"/>
      <c r="F25" s="2016"/>
      <c r="G25" s="2016"/>
      <c r="H25" s="2016"/>
      <c r="I25" s="2016"/>
      <c r="J25" s="2016"/>
      <c r="K25" s="2016"/>
      <c r="L25" s="2016"/>
      <c r="M25" s="2016"/>
      <c r="N25" s="2016"/>
      <c r="O25" s="219"/>
      <c r="R25" s="203"/>
      <c r="S25" s="204"/>
      <c r="T25" s="204"/>
      <c r="U25" s="204"/>
      <c r="V25" s="204"/>
      <c r="W25" s="204"/>
      <c r="X25" s="204"/>
      <c r="Y25" s="204"/>
      <c r="Z25" s="205"/>
      <c r="AB25" s="203"/>
      <c r="AC25" s="204"/>
      <c r="AD25" s="204"/>
      <c r="AE25" s="204"/>
      <c r="AF25" s="204"/>
      <c r="AG25" s="168"/>
      <c r="AH25" s="168"/>
      <c r="AI25" s="168"/>
      <c r="AJ25" s="205"/>
      <c r="AL25" s="169"/>
      <c r="AM25" s="2017" t="s">
        <v>473</v>
      </c>
      <c r="AN25" s="2017"/>
      <c r="AO25" s="2017"/>
      <c r="AP25" s="2018" t="s">
        <v>474</v>
      </c>
      <c r="AQ25" s="2019"/>
      <c r="AR25" s="2020" t="s">
        <v>475</v>
      </c>
      <c r="AS25" s="2020"/>
      <c r="AT25" s="2020" t="s">
        <v>476</v>
      </c>
      <c r="AU25" s="2018"/>
      <c r="AV25" s="2021" t="s">
        <v>350</v>
      </c>
      <c r="AW25" s="2022" t="s">
        <v>477</v>
      </c>
      <c r="BD25" s="225"/>
    </row>
    <row r="26" spans="2:56" ht="19.5" thickTop="1" x14ac:dyDescent="0.4">
      <c r="B26" s="163"/>
      <c r="C26" s="2016"/>
      <c r="D26" s="2016"/>
      <c r="E26" s="2016"/>
      <c r="F26" s="2016"/>
      <c r="G26" s="2016"/>
      <c r="H26" s="2016"/>
      <c r="I26" s="2016"/>
      <c r="J26" s="2016"/>
      <c r="K26" s="2016"/>
      <c r="L26" s="2016"/>
      <c r="M26" s="2016"/>
      <c r="N26" s="2016"/>
      <c r="O26" s="219"/>
      <c r="AG26" s="168"/>
      <c r="AH26" s="168"/>
      <c r="AI26" s="168"/>
      <c r="AL26" s="169"/>
      <c r="AM26" s="198" t="s">
        <v>423</v>
      </c>
      <c r="AN26" s="198" t="s">
        <v>428</v>
      </c>
      <c r="AO26" s="198" t="s">
        <v>433</v>
      </c>
      <c r="AP26" s="226" t="s">
        <v>478</v>
      </c>
      <c r="AQ26" s="227" t="s">
        <v>435</v>
      </c>
      <c r="AR26" s="226" t="s">
        <v>479</v>
      </c>
      <c r="AS26" s="227" t="s">
        <v>480</v>
      </c>
      <c r="AT26" s="226" t="s">
        <v>479</v>
      </c>
      <c r="AU26" s="227" t="s">
        <v>480</v>
      </c>
      <c r="AV26" s="2021"/>
      <c r="AW26" s="2022"/>
    </row>
    <row r="27" spans="2:56" ht="19.5" thickBot="1" x14ac:dyDescent="0.45">
      <c r="C27" s="2016"/>
      <c r="D27" s="2016"/>
      <c r="E27" s="2016"/>
      <c r="F27" s="2016"/>
      <c r="G27" s="2016"/>
      <c r="H27" s="2016"/>
      <c r="I27" s="2016"/>
      <c r="J27" s="2016"/>
      <c r="K27" s="2016"/>
      <c r="L27" s="2016"/>
      <c r="M27" s="2016"/>
      <c r="N27" s="2016"/>
      <c r="O27" s="219"/>
      <c r="S27" s="161">
        <v>3</v>
      </c>
      <c r="Z27" s="228"/>
      <c r="AA27" s="228"/>
      <c r="AK27" s="228"/>
      <c r="AL27" s="169">
        <v>1</v>
      </c>
      <c r="AM27" s="229">
        <f>V16</f>
        <v>0</v>
      </c>
      <c r="AN27" s="229">
        <f>AF16</f>
        <v>0</v>
      </c>
      <c r="AO27" s="229">
        <f>V41</f>
        <v>0</v>
      </c>
      <c r="AP27" s="229">
        <f>$V$66</f>
        <v>0</v>
      </c>
      <c r="AQ27" s="230">
        <f>$AF$72</f>
        <v>0</v>
      </c>
      <c r="AR27" s="176">
        <f>SUM(AM27:AP27)</f>
        <v>0</v>
      </c>
      <c r="AS27" s="176">
        <f>AQ27</f>
        <v>0</v>
      </c>
      <c r="AT27" s="176">
        <f>IF(AR27&lt;25001,AR27,25000)</f>
        <v>0</v>
      </c>
      <c r="AU27" s="176">
        <f>IF(AS27&lt;10001,AS27,10000)</f>
        <v>0</v>
      </c>
      <c r="AV27" s="176">
        <f>IF(SUM(AT27,AU27)&lt;25000,SUM(AT27,AU27),25000)</f>
        <v>0</v>
      </c>
      <c r="AW27" s="231">
        <f>IF(AV27=AV24,1,0)</f>
        <v>1</v>
      </c>
      <c r="AX27" s="156">
        <f>AW27</f>
        <v>1</v>
      </c>
    </row>
    <row r="28" spans="2:56" ht="19.5" thickTop="1" x14ac:dyDescent="0.4">
      <c r="C28" s="2016"/>
      <c r="D28" s="2016"/>
      <c r="E28" s="2016"/>
      <c r="F28" s="2016"/>
      <c r="G28" s="2016"/>
      <c r="H28" s="2016"/>
      <c r="I28" s="2016"/>
      <c r="J28" s="2016"/>
      <c r="K28" s="2016"/>
      <c r="L28" s="2016"/>
      <c r="M28" s="2016"/>
      <c r="N28" s="2016"/>
      <c r="O28" s="219"/>
      <c r="R28" s="158"/>
      <c r="S28" s="159"/>
      <c r="T28" s="159"/>
      <c r="U28" s="159"/>
      <c r="V28" s="159"/>
      <c r="W28" s="159"/>
      <c r="X28" s="159"/>
      <c r="Y28" s="159"/>
      <c r="Z28" s="160"/>
      <c r="AA28" s="228"/>
      <c r="AL28" s="169">
        <v>2</v>
      </c>
      <c r="AM28" s="232">
        <f>V16</f>
        <v>0</v>
      </c>
      <c r="AN28" s="232">
        <f>AF16</f>
        <v>0</v>
      </c>
      <c r="AO28" s="233">
        <f>V47</f>
        <v>0</v>
      </c>
      <c r="AP28" s="229">
        <f t="shared" ref="AP28:AP34" si="1">$V$66</f>
        <v>0</v>
      </c>
      <c r="AQ28" s="230">
        <f t="shared" ref="AQ28:AQ34" si="2">$AF$72</f>
        <v>0</v>
      </c>
      <c r="AR28" s="176">
        <f>SUM(AM28,AN28,AP28)</f>
        <v>0</v>
      </c>
      <c r="AS28" s="176">
        <f>SUM(AO28,AQ28)</f>
        <v>0</v>
      </c>
      <c r="AT28" s="176">
        <f t="shared" ref="AT28:AT34" si="3">IF(AR28&lt;25001,AR28,25000)</f>
        <v>0</v>
      </c>
      <c r="AU28" s="176">
        <f t="shared" ref="AU28:AU34" si="4">IF(AS28&lt;10001,AS28,10000)</f>
        <v>0</v>
      </c>
      <c r="AV28" s="176">
        <f t="shared" ref="AV28:AV34" si="5">IF(SUM(AT28,AU28)&lt;25000,SUM(AT28,AU28),25000)</f>
        <v>0</v>
      </c>
      <c r="AW28" s="231">
        <f t="shared" ref="AW28:AW34" si="6">IF(AND(AX27=0,$AV$24=AV28),1,0)</f>
        <v>0</v>
      </c>
      <c r="AX28" s="156">
        <f>AX27+AW28</f>
        <v>1</v>
      </c>
    </row>
    <row r="29" spans="2:56" x14ac:dyDescent="0.4">
      <c r="C29" s="2016"/>
      <c r="D29" s="2016"/>
      <c r="E29" s="2016"/>
      <c r="F29" s="2016"/>
      <c r="G29" s="2016"/>
      <c r="H29" s="2016"/>
      <c r="I29" s="2016"/>
      <c r="J29" s="2016"/>
      <c r="K29" s="2016"/>
      <c r="L29" s="2016"/>
      <c r="M29" s="2016"/>
      <c r="N29" s="2016"/>
      <c r="O29" s="219"/>
      <c r="R29" s="162"/>
      <c r="S29" s="2007" t="s">
        <v>415</v>
      </c>
      <c r="T29" s="2008"/>
      <c r="U29" s="166"/>
      <c r="V29" s="167" t="s">
        <v>416</v>
      </c>
      <c r="W29" s="168"/>
      <c r="X29" s="168"/>
      <c r="Y29" s="168"/>
      <c r="Z29" s="164"/>
      <c r="AA29" s="228"/>
      <c r="AL29" s="169">
        <v>3</v>
      </c>
      <c r="AM29" s="232">
        <f>V16</f>
        <v>0</v>
      </c>
      <c r="AN29" s="233">
        <f>AF22</f>
        <v>0</v>
      </c>
      <c r="AO29" s="233">
        <f>V47</f>
        <v>0</v>
      </c>
      <c r="AP29" s="229">
        <f t="shared" si="1"/>
        <v>0</v>
      </c>
      <c r="AQ29" s="230">
        <f t="shared" si="2"/>
        <v>0</v>
      </c>
      <c r="AR29" s="176">
        <f>SUM(AM29,AP29)</f>
        <v>0</v>
      </c>
      <c r="AS29" s="176">
        <f>SUM(AN29,AO29,AQ29)</f>
        <v>0</v>
      </c>
      <c r="AT29" s="176">
        <f t="shared" si="3"/>
        <v>0</v>
      </c>
      <c r="AU29" s="176">
        <f t="shared" si="4"/>
        <v>0</v>
      </c>
      <c r="AV29" s="176">
        <f t="shared" si="5"/>
        <v>0</v>
      </c>
      <c r="AW29" s="231">
        <f t="shared" si="6"/>
        <v>0</v>
      </c>
      <c r="AX29" s="156">
        <f t="shared" ref="AX29:AX34" si="7">AX28+AW29</f>
        <v>1</v>
      </c>
    </row>
    <row r="30" spans="2:56" x14ac:dyDescent="0.4">
      <c r="C30" s="2016"/>
      <c r="D30" s="2016"/>
      <c r="E30" s="2016"/>
      <c r="F30" s="2016"/>
      <c r="G30" s="2016"/>
      <c r="H30" s="2016"/>
      <c r="I30" s="2016"/>
      <c r="J30" s="2016"/>
      <c r="K30" s="2016"/>
      <c r="L30" s="2016"/>
      <c r="M30" s="2016"/>
      <c r="N30" s="2016"/>
      <c r="O30" s="219"/>
      <c r="P30" s="157"/>
      <c r="Q30" s="157"/>
      <c r="R30" s="162"/>
      <c r="S30" s="2009" t="s">
        <v>421</v>
      </c>
      <c r="T30" s="2010"/>
      <c r="U30" s="172" t="s">
        <v>422</v>
      </c>
      <c r="V30" s="173"/>
      <c r="W30" s="168"/>
      <c r="X30" s="168"/>
      <c r="Y30" s="168"/>
      <c r="Z30" s="164"/>
      <c r="AA30" s="228"/>
      <c r="AL30" s="169">
        <v>4</v>
      </c>
      <c r="AM30" s="232">
        <f>V16</f>
        <v>0</v>
      </c>
      <c r="AN30" s="233">
        <f>AF22</f>
        <v>0</v>
      </c>
      <c r="AO30" s="232">
        <f>V41</f>
        <v>0</v>
      </c>
      <c r="AP30" s="229">
        <f t="shared" si="1"/>
        <v>0</v>
      </c>
      <c r="AQ30" s="230">
        <f t="shared" si="2"/>
        <v>0</v>
      </c>
      <c r="AR30" s="176">
        <f>SUM(AM30,AO30,AP30)</f>
        <v>0</v>
      </c>
      <c r="AS30" s="176">
        <f>SUM(AN30,AQ30)</f>
        <v>0</v>
      </c>
      <c r="AT30" s="176">
        <f t="shared" si="3"/>
        <v>0</v>
      </c>
      <c r="AU30" s="176">
        <f t="shared" si="4"/>
        <v>0</v>
      </c>
      <c r="AV30" s="176">
        <f t="shared" si="5"/>
        <v>0</v>
      </c>
      <c r="AW30" s="234">
        <f t="shared" si="6"/>
        <v>0</v>
      </c>
      <c r="AX30" s="156">
        <f t="shared" si="7"/>
        <v>1</v>
      </c>
    </row>
    <row r="31" spans="2:56" x14ac:dyDescent="0.4">
      <c r="C31" s="2016"/>
      <c r="D31" s="2016"/>
      <c r="E31" s="2016"/>
      <c r="F31" s="2016"/>
      <c r="G31" s="2016"/>
      <c r="H31" s="2016"/>
      <c r="I31" s="2016"/>
      <c r="J31" s="2016"/>
      <c r="K31" s="2016"/>
      <c r="L31" s="2016"/>
      <c r="M31" s="2016"/>
      <c r="N31" s="2016"/>
      <c r="O31" s="219"/>
      <c r="R31" s="162"/>
      <c r="S31" s="180" t="s">
        <v>425</v>
      </c>
      <c r="T31" s="172" t="s">
        <v>426</v>
      </c>
      <c r="U31" s="172" t="s">
        <v>427</v>
      </c>
      <c r="V31" s="181">
        <f>M9</f>
        <v>0</v>
      </c>
      <c r="W31" s="168"/>
      <c r="X31" s="168"/>
      <c r="Y31" s="168"/>
      <c r="Z31" s="164"/>
      <c r="AA31" s="228"/>
      <c r="AL31" s="169">
        <v>5</v>
      </c>
      <c r="AM31" s="233">
        <f>V22</f>
        <v>0</v>
      </c>
      <c r="AN31" s="232">
        <f>AF16</f>
        <v>0</v>
      </c>
      <c r="AO31" s="233">
        <f>V47</f>
        <v>0</v>
      </c>
      <c r="AP31" s="229">
        <f t="shared" si="1"/>
        <v>0</v>
      </c>
      <c r="AQ31" s="230">
        <f t="shared" si="2"/>
        <v>0</v>
      </c>
      <c r="AR31" s="176">
        <f>SUM(AN31,AP31)</f>
        <v>0</v>
      </c>
      <c r="AS31" s="176">
        <f>SUM(AM31,AO31,AQ31)</f>
        <v>0</v>
      </c>
      <c r="AT31" s="176">
        <f t="shared" si="3"/>
        <v>0</v>
      </c>
      <c r="AU31" s="176">
        <f t="shared" si="4"/>
        <v>0</v>
      </c>
      <c r="AV31" s="176">
        <f t="shared" si="5"/>
        <v>0</v>
      </c>
      <c r="AW31" s="231">
        <f t="shared" si="6"/>
        <v>0</v>
      </c>
      <c r="AX31" s="156">
        <f t="shared" si="7"/>
        <v>1</v>
      </c>
    </row>
    <row r="32" spans="2:56" x14ac:dyDescent="0.4">
      <c r="C32" s="2016"/>
      <c r="D32" s="2016"/>
      <c r="E32" s="2016"/>
      <c r="F32" s="2016"/>
      <c r="G32" s="2016"/>
      <c r="H32" s="2016"/>
      <c r="I32" s="2016"/>
      <c r="J32" s="2016"/>
      <c r="K32" s="2016"/>
      <c r="L32" s="2016"/>
      <c r="M32" s="2016"/>
      <c r="N32" s="2016"/>
      <c r="O32" s="219"/>
      <c r="R32" s="162"/>
      <c r="S32" s="183" t="s">
        <v>430</v>
      </c>
      <c r="T32" s="172" t="s">
        <v>431</v>
      </c>
      <c r="U32" s="172" t="s">
        <v>432</v>
      </c>
      <c r="V32" s="181">
        <f>N9</f>
        <v>0</v>
      </c>
      <c r="W32" s="168"/>
      <c r="X32" s="168"/>
      <c r="Y32" s="168"/>
      <c r="Z32" s="164"/>
      <c r="AA32" s="228"/>
      <c r="AL32" s="169">
        <v>6</v>
      </c>
      <c r="AM32" s="233">
        <f>V22</f>
        <v>0</v>
      </c>
      <c r="AN32" s="232">
        <f>AF16</f>
        <v>0</v>
      </c>
      <c r="AO32" s="232">
        <f>V41</f>
        <v>0</v>
      </c>
      <c r="AP32" s="229">
        <f t="shared" si="1"/>
        <v>0</v>
      </c>
      <c r="AQ32" s="230">
        <f t="shared" si="2"/>
        <v>0</v>
      </c>
      <c r="AR32" s="176">
        <f>SUM(AN32,AO32,AP32)</f>
        <v>0</v>
      </c>
      <c r="AS32" s="176">
        <f>SUM(AM32,AQ32)</f>
        <v>0</v>
      </c>
      <c r="AT32" s="176">
        <f t="shared" si="3"/>
        <v>0</v>
      </c>
      <c r="AU32" s="176">
        <f t="shared" si="4"/>
        <v>0</v>
      </c>
      <c r="AV32" s="176">
        <f t="shared" si="5"/>
        <v>0</v>
      </c>
      <c r="AW32" s="223">
        <f t="shared" si="6"/>
        <v>0</v>
      </c>
      <c r="AX32" s="156">
        <f t="shared" si="7"/>
        <v>1</v>
      </c>
    </row>
    <row r="33" spans="3:50" x14ac:dyDescent="0.4">
      <c r="C33" s="2016"/>
      <c r="D33" s="2016"/>
      <c r="E33" s="2016"/>
      <c r="F33" s="2016"/>
      <c r="G33" s="2016"/>
      <c r="H33" s="2016"/>
      <c r="I33" s="2016"/>
      <c r="J33" s="2016"/>
      <c r="K33" s="2016"/>
      <c r="L33" s="2016"/>
      <c r="M33" s="2016"/>
      <c r="N33" s="2016"/>
      <c r="O33" s="219"/>
      <c r="P33" s="157"/>
      <c r="Q33" s="157"/>
      <c r="R33" s="162"/>
      <c r="S33" s="2005" t="s">
        <v>435</v>
      </c>
      <c r="T33" s="2006"/>
      <c r="U33" s="184" t="s">
        <v>436</v>
      </c>
      <c r="V33" s="173"/>
      <c r="W33" s="168"/>
      <c r="X33" s="168"/>
      <c r="Y33" s="168"/>
      <c r="Z33" s="164"/>
      <c r="AA33" s="228"/>
      <c r="AL33" s="169">
        <v>7</v>
      </c>
      <c r="AM33" s="233">
        <f>V22</f>
        <v>0</v>
      </c>
      <c r="AN33" s="233">
        <f>AF22</f>
        <v>0</v>
      </c>
      <c r="AO33" s="232">
        <f>V41</f>
        <v>0</v>
      </c>
      <c r="AP33" s="229">
        <f t="shared" si="1"/>
        <v>0</v>
      </c>
      <c r="AQ33" s="230">
        <f t="shared" si="2"/>
        <v>0</v>
      </c>
      <c r="AR33" s="176">
        <f>SUM(AO33,AP33)</f>
        <v>0</v>
      </c>
      <c r="AS33" s="176">
        <f>SUM(AM33,AN33,AQ33)</f>
        <v>0</v>
      </c>
      <c r="AT33" s="176">
        <f t="shared" si="3"/>
        <v>0</v>
      </c>
      <c r="AU33" s="176">
        <f t="shared" si="4"/>
        <v>0</v>
      </c>
      <c r="AV33" s="176">
        <f t="shared" si="5"/>
        <v>0</v>
      </c>
      <c r="AW33" s="231">
        <f t="shared" si="6"/>
        <v>0</v>
      </c>
      <c r="AX33" s="156">
        <f t="shared" si="7"/>
        <v>1</v>
      </c>
    </row>
    <row r="34" spans="3:50" x14ac:dyDescent="0.4">
      <c r="C34" s="2016"/>
      <c r="D34" s="2016"/>
      <c r="E34" s="2016"/>
      <c r="F34" s="2016"/>
      <c r="G34" s="2016"/>
      <c r="H34" s="2016"/>
      <c r="I34" s="2016"/>
      <c r="J34" s="2016"/>
      <c r="K34" s="2016"/>
      <c r="L34" s="2016"/>
      <c r="M34" s="2016"/>
      <c r="N34" s="2016"/>
      <c r="O34" s="219"/>
      <c r="R34" s="162"/>
      <c r="S34" s="186"/>
      <c r="T34" s="168" t="s">
        <v>438</v>
      </c>
      <c r="U34" s="168" t="s">
        <v>439</v>
      </c>
      <c r="V34" s="187">
        <f>SUM(V30,V31)</f>
        <v>0</v>
      </c>
      <c r="W34" s="168"/>
      <c r="X34" s="168"/>
      <c r="Y34" s="168"/>
      <c r="Z34" s="164"/>
      <c r="AA34" s="228"/>
      <c r="AL34" s="169">
        <v>8</v>
      </c>
      <c r="AM34" s="233">
        <f>V22</f>
        <v>0</v>
      </c>
      <c r="AN34" s="233">
        <f>AF22</f>
        <v>0</v>
      </c>
      <c r="AO34" s="233">
        <f>V47</f>
        <v>0</v>
      </c>
      <c r="AP34" s="229">
        <f t="shared" si="1"/>
        <v>0</v>
      </c>
      <c r="AQ34" s="230">
        <f t="shared" si="2"/>
        <v>0</v>
      </c>
      <c r="AR34" s="176">
        <f>AP34</f>
        <v>0</v>
      </c>
      <c r="AS34" s="176">
        <f>SUM(AM34,AN34,AO34,AQ34)</f>
        <v>0</v>
      </c>
      <c r="AT34" s="176">
        <f t="shared" si="3"/>
        <v>0</v>
      </c>
      <c r="AU34" s="176">
        <f t="shared" si="4"/>
        <v>0</v>
      </c>
      <c r="AV34" s="176">
        <f t="shared" si="5"/>
        <v>0</v>
      </c>
      <c r="AW34" s="231">
        <f t="shared" si="6"/>
        <v>0</v>
      </c>
      <c r="AX34" s="156">
        <f t="shared" si="7"/>
        <v>1</v>
      </c>
    </row>
    <row r="35" spans="3:50" x14ac:dyDescent="0.4">
      <c r="C35" s="219"/>
      <c r="D35" s="219"/>
      <c r="E35" s="219"/>
      <c r="F35" s="219"/>
      <c r="G35" s="219"/>
      <c r="H35" s="219"/>
      <c r="I35" s="219"/>
      <c r="J35" s="219"/>
      <c r="K35" s="219"/>
      <c r="L35" s="219"/>
      <c r="M35" s="219"/>
      <c r="N35" s="219"/>
      <c r="O35" s="219"/>
      <c r="R35" s="162"/>
      <c r="S35" s="188"/>
      <c r="T35" s="189" t="s">
        <v>441</v>
      </c>
      <c r="U35" s="189" t="s">
        <v>442</v>
      </c>
      <c r="V35" s="190">
        <f>SUM(V32,V33)</f>
        <v>0</v>
      </c>
      <c r="W35" s="168"/>
      <c r="X35" s="168"/>
      <c r="Y35" s="168"/>
      <c r="Z35" s="164"/>
      <c r="AA35" s="228"/>
      <c r="AL35" s="228"/>
      <c r="AM35" s="228"/>
      <c r="AN35" s="228"/>
      <c r="AO35" s="228"/>
      <c r="AP35" s="228"/>
      <c r="AQ35" s="228"/>
      <c r="AR35" s="228"/>
      <c r="AS35" s="228"/>
    </row>
    <row r="36" spans="3:50" x14ac:dyDescent="0.4">
      <c r="C36" s="219"/>
      <c r="D36" s="219"/>
      <c r="E36" s="219"/>
      <c r="F36" s="219"/>
      <c r="G36" s="219"/>
      <c r="H36" s="219"/>
      <c r="I36" s="219"/>
      <c r="J36" s="219"/>
      <c r="K36" s="219"/>
      <c r="L36" s="219"/>
      <c r="M36" s="219"/>
      <c r="N36" s="219"/>
      <c r="O36" s="219"/>
      <c r="R36" s="162"/>
      <c r="S36" s="168"/>
      <c r="T36" s="168"/>
      <c r="U36" s="168"/>
      <c r="V36" s="191"/>
      <c r="W36" s="168"/>
      <c r="X36" s="168"/>
      <c r="Y36" s="168"/>
      <c r="Z36" s="164"/>
      <c r="AA36" s="228"/>
      <c r="AL36" s="223" t="s">
        <v>413</v>
      </c>
      <c r="AR36" s="156" t="s">
        <v>481</v>
      </c>
    </row>
    <row r="37" spans="3:50" x14ac:dyDescent="0.4">
      <c r="C37" s="219"/>
      <c r="D37" s="219"/>
      <c r="E37" s="219"/>
      <c r="F37" s="219"/>
      <c r="G37" s="219"/>
      <c r="H37" s="219"/>
      <c r="I37" s="219"/>
      <c r="J37" s="219"/>
      <c r="K37" s="219"/>
      <c r="L37" s="219"/>
      <c r="M37" s="219"/>
      <c r="N37" s="219"/>
      <c r="O37" s="219"/>
      <c r="R37" s="162"/>
      <c r="S37" s="194" t="s">
        <v>436</v>
      </c>
      <c r="T37" s="195" t="s">
        <v>444</v>
      </c>
      <c r="U37" s="196"/>
      <c r="V37" s="197">
        <f>IF(V33&lt;5001,V33,0)</f>
        <v>0</v>
      </c>
      <c r="W37" s="168"/>
      <c r="X37" s="168"/>
      <c r="Y37" s="168"/>
      <c r="Z37" s="164"/>
      <c r="AA37" s="228"/>
      <c r="AL37" s="169"/>
      <c r="AM37" s="198" t="s">
        <v>423</v>
      </c>
      <c r="AN37" s="198" t="s">
        <v>428</v>
      </c>
      <c r="AO37" s="198" t="s">
        <v>433</v>
      </c>
      <c r="AP37" s="226" t="s">
        <v>478</v>
      </c>
      <c r="AQ37" s="227" t="s">
        <v>435</v>
      </c>
      <c r="AR37" s="169" t="s">
        <v>417</v>
      </c>
      <c r="AS37" s="169" t="s">
        <v>418</v>
      </c>
    </row>
    <row r="38" spans="3:50" x14ac:dyDescent="0.4">
      <c r="C38" s="219"/>
      <c r="D38" s="219"/>
      <c r="E38" s="219"/>
      <c r="F38" s="219"/>
      <c r="G38" s="219"/>
      <c r="H38" s="219"/>
      <c r="I38" s="219"/>
      <c r="J38" s="219"/>
      <c r="K38" s="219"/>
      <c r="L38" s="219"/>
      <c r="M38" s="219"/>
      <c r="N38" s="219"/>
      <c r="O38" s="219"/>
      <c r="R38" s="162"/>
      <c r="S38" s="186"/>
      <c r="T38" s="199" t="s">
        <v>445</v>
      </c>
      <c r="U38" s="200"/>
      <c r="V38" s="187">
        <f>IF(V33&gt;5000,ROUNDDOWN(V33*0.5+2500,0),0)</f>
        <v>0</v>
      </c>
      <c r="W38" s="168"/>
      <c r="X38" s="168"/>
      <c r="Y38" s="168"/>
      <c r="Z38" s="164"/>
      <c r="AA38" s="228"/>
      <c r="AL38" s="169">
        <v>1</v>
      </c>
      <c r="AM38" s="232">
        <f>AM5</f>
        <v>0</v>
      </c>
      <c r="AN38" s="232">
        <f>AM6</f>
        <v>0</v>
      </c>
      <c r="AO38" s="232">
        <f>AM7</f>
        <v>0</v>
      </c>
      <c r="AP38" s="229">
        <f>AN8</f>
        <v>0</v>
      </c>
      <c r="AQ38" s="230">
        <f>AN9</f>
        <v>0</v>
      </c>
      <c r="AR38" s="235">
        <f>IF(AW27=1,AM38+AN38+AO38+AP38,0)</f>
        <v>0</v>
      </c>
      <c r="AS38" s="235">
        <f>IF(AW27=1,AQ38,0)</f>
        <v>0</v>
      </c>
    </row>
    <row r="39" spans="3:50" x14ac:dyDescent="0.4">
      <c r="R39" s="162"/>
      <c r="S39" s="186"/>
      <c r="T39" s="202">
        <f>SUM(V37,V38)</f>
        <v>0</v>
      </c>
      <c r="U39" s="200" t="s">
        <v>446</v>
      </c>
      <c r="V39" s="187">
        <f>IF(T39&gt;10000,10000,T39)</f>
        <v>0</v>
      </c>
      <c r="W39" s="168"/>
      <c r="X39" s="168"/>
      <c r="Y39" s="168"/>
      <c r="Z39" s="164"/>
      <c r="AA39" s="228"/>
      <c r="AL39" s="169">
        <v>2</v>
      </c>
      <c r="AM39" s="232">
        <f>AM5</f>
        <v>0</v>
      </c>
      <c r="AN39" s="232">
        <f>AM6</f>
        <v>0</v>
      </c>
      <c r="AO39" s="233">
        <f>AN7</f>
        <v>0</v>
      </c>
      <c r="AP39" s="229">
        <f>AP38</f>
        <v>0</v>
      </c>
      <c r="AQ39" s="230">
        <f>AQ38</f>
        <v>0</v>
      </c>
      <c r="AR39" s="235">
        <f>IF(AW28=1,AM39+AN39+AP39,0)</f>
        <v>0</v>
      </c>
      <c r="AS39" s="235">
        <f>IF(AW28=1,AO39+AQ39,0)</f>
        <v>0</v>
      </c>
    </row>
    <row r="40" spans="3:50" x14ac:dyDescent="0.4">
      <c r="R40" s="162"/>
      <c r="S40" s="186" t="s">
        <v>448</v>
      </c>
      <c r="T40" s="206"/>
      <c r="U40" s="168"/>
      <c r="V40" s="187">
        <f>SUM(ROUNDUP(V34/2,0),V39)</f>
        <v>0</v>
      </c>
      <c r="W40" s="168" t="s">
        <v>449</v>
      </c>
      <c r="X40" s="168" t="str">
        <f>IF(AND(V31&gt;0,V49=V41),1,"")</f>
        <v/>
      </c>
      <c r="Y40" s="168" t="s">
        <v>450</v>
      </c>
      <c r="Z40" s="164"/>
      <c r="AA40" s="228"/>
      <c r="AL40" s="169">
        <v>3</v>
      </c>
      <c r="AM40" s="232">
        <f>AM5</f>
        <v>0</v>
      </c>
      <c r="AN40" s="233">
        <f>AN6</f>
        <v>0</v>
      </c>
      <c r="AO40" s="233">
        <f>AN7</f>
        <v>0</v>
      </c>
      <c r="AP40" s="229">
        <f t="shared" ref="AP40:AQ45" si="8">AP39</f>
        <v>0</v>
      </c>
      <c r="AQ40" s="230">
        <f t="shared" si="8"/>
        <v>0</v>
      </c>
      <c r="AR40" s="235">
        <f>IF(AW29=1,AM40+AP40,0)</f>
        <v>0</v>
      </c>
      <c r="AS40" s="235">
        <f>IF(AW29=1,AN40+AO40+AQ40,0)</f>
        <v>0</v>
      </c>
    </row>
    <row r="41" spans="3:50" x14ac:dyDescent="0.4">
      <c r="R41" s="162"/>
      <c r="S41" s="207" t="s">
        <v>417</v>
      </c>
      <c r="T41" s="208" t="s">
        <v>452</v>
      </c>
      <c r="U41" s="189" t="s">
        <v>482</v>
      </c>
      <c r="V41" s="209">
        <f>IF(V40&lt;25000,V40,25000)</f>
        <v>0</v>
      </c>
      <c r="W41" s="168"/>
      <c r="X41" s="168"/>
      <c r="Y41" s="168"/>
      <c r="Z41" s="164"/>
      <c r="AA41" s="228"/>
      <c r="AL41" s="169">
        <v>4</v>
      </c>
      <c r="AM41" s="232">
        <f>AM5</f>
        <v>0</v>
      </c>
      <c r="AN41" s="233">
        <f>AN6</f>
        <v>0</v>
      </c>
      <c r="AO41" s="232">
        <f>AM7</f>
        <v>0</v>
      </c>
      <c r="AP41" s="229">
        <f t="shared" si="8"/>
        <v>0</v>
      </c>
      <c r="AQ41" s="230">
        <f t="shared" si="8"/>
        <v>0</v>
      </c>
      <c r="AR41" s="235">
        <f>IF(AW30=1,AM41+AO41+AP41,0)</f>
        <v>0</v>
      </c>
      <c r="AS41" s="235">
        <f>IF(AW30=1,AN41+AQ41,0)</f>
        <v>0</v>
      </c>
    </row>
    <row r="42" spans="3:50" ht="13.5" customHeight="1" x14ac:dyDescent="0.4">
      <c r="D42" s="219"/>
      <c r="E42" s="219"/>
      <c r="F42" s="219"/>
      <c r="G42" s="219"/>
      <c r="H42" s="219"/>
      <c r="I42" s="219"/>
      <c r="J42" s="219"/>
      <c r="K42" s="219"/>
      <c r="L42" s="219"/>
      <c r="M42" s="219"/>
      <c r="N42" s="219"/>
      <c r="O42" s="219"/>
      <c r="P42" s="219"/>
      <c r="Q42" s="219"/>
      <c r="R42" s="162"/>
      <c r="S42" s="168"/>
      <c r="T42" s="206"/>
      <c r="U42" s="168"/>
      <c r="V42" s="191"/>
      <c r="W42" s="168"/>
      <c r="X42" s="168"/>
      <c r="Y42" s="168"/>
      <c r="Z42" s="164"/>
      <c r="AA42" s="228"/>
      <c r="AL42" s="169">
        <v>5</v>
      </c>
      <c r="AM42" s="233">
        <f>AN5</f>
        <v>0</v>
      </c>
      <c r="AN42" s="232">
        <f>AM6</f>
        <v>0</v>
      </c>
      <c r="AO42" s="233">
        <f>AN7</f>
        <v>0</v>
      </c>
      <c r="AP42" s="229">
        <f t="shared" si="8"/>
        <v>0</v>
      </c>
      <c r="AQ42" s="230">
        <f t="shared" si="8"/>
        <v>0</v>
      </c>
      <c r="AR42" s="235">
        <f>IF(AW31=1,AN42+AP42,0)</f>
        <v>0</v>
      </c>
      <c r="AS42" s="235">
        <f>IF(AW31=1,AM42+AO42+AQ42,0)</f>
        <v>0</v>
      </c>
    </row>
    <row r="43" spans="3:50" x14ac:dyDescent="0.4">
      <c r="C43" s="219"/>
      <c r="D43" s="219"/>
      <c r="E43" s="219"/>
      <c r="F43" s="219"/>
      <c r="G43" s="219"/>
      <c r="H43" s="219"/>
      <c r="I43" s="219"/>
      <c r="J43" s="219"/>
      <c r="K43" s="219"/>
      <c r="L43" s="219"/>
      <c r="M43" s="219"/>
      <c r="N43" s="219"/>
      <c r="O43" s="219"/>
      <c r="P43" s="219"/>
      <c r="Q43" s="219"/>
      <c r="R43" s="162"/>
      <c r="S43" s="194" t="s">
        <v>442</v>
      </c>
      <c r="T43" s="214" t="s">
        <v>444</v>
      </c>
      <c r="U43" s="196"/>
      <c r="V43" s="197">
        <f>IF(V35&lt;5001,V35,0)</f>
        <v>0</v>
      </c>
      <c r="W43" s="168" t="s">
        <v>457</v>
      </c>
      <c r="X43" s="168" t="str">
        <f>IF(AND(V32&gt;0,V47=V49),2,"")</f>
        <v/>
      </c>
      <c r="Y43" s="168" t="s">
        <v>458</v>
      </c>
      <c r="Z43" s="164"/>
      <c r="AA43" s="228"/>
      <c r="AL43" s="169">
        <v>6</v>
      </c>
      <c r="AM43" s="233">
        <f>AN5</f>
        <v>0</v>
      </c>
      <c r="AN43" s="232">
        <f>AM6</f>
        <v>0</v>
      </c>
      <c r="AO43" s="232">
        <f>AM7</f>
        <v>0</v>
      </c>
      <c r="AP43" s="229">
        <f t="shared" si="8"/>
        <v>0</v>
      </c>
      <c r="AQ43" s="230">
        <f t="shared" si="8"/>
        <v>0</v>
      </c>
      <c r="AR43" s="235">
        <f>IF(AW32=1,AN43+AO43+AP43,0)</f>
        <v>0</v>
      </c>
      <c r="AS43" s="235">
        <f>IF(AW32=1,AM43+AQ43,0)</f>
        <v>0</v>
      </c>
    </row>
    <row r="44" spans="3:50" x14ac:dyDescent="0.4">
      <c r="C44" s="219"/>
      <c r="D44" s="219"/>
      <c r="E44" s="219"/>
      <c r="F44" s="219"/>
      <c r="G44" s="219"/>
      <c r="H44" s="219"/>
      <c r="I44" s="219"/>
      <c r="J44" s="219"/>
      <c r="K44" s="219"/>
      <c r="L44" s="219"/>
      <c r="M44" s="219"/>
      <c r="N44" s="219"/>
      <c r="O44" s="219"/>
      <c r="P44" s="219"/>
      <c r="Q44" s="219"/>
      <c r="R44" s="162"/>
      <c r="S44" s="186"/>
      <c r="T44" s="206" t="s">
        <v>445</v>
      </c>
      <c r="U44" s="200"/>
      <c r="V44" s="187">
        <f>IF(V35&gt;5000,ROUNDDOWN(V35*0.5+2500,0),0)</f>
        <v>0</v>
      </c>
      <c r="W44" s="168"/>
      <c r="X44" s="168"/>
      <c r="Y44" s="168"/>
      <c r="Z44" s="164"/>
      <c r="AA44" s="228"/>
      <c r="AL44" s="169">
        <v>7</v>
      </c>
      <c r="AM44" s="233">
        <f>AN5</f>
        <v>0</v>
      </c>
      <c r="AN44" s="233">
        <f>AN6</f>
        <v>0</v>
      </c>
      <c r="AO44" s="232">
        <f>AM7</f>
        <v>0</v>
      </c>
      <c r="AP44" s="229">
        <f t="shared" si="8"/>
        <v>0</v>
      </c>
      <c r="AQ44" s="230">
        <f t="shared" si="8"/>
        <v>0</v>
      </c>
      <c r="AR44" s="235">
        <f>IF(AW33=1,AO44+AP44,0)</f>
        <v>0</v>
      </c>
      <c r="AS44" s="235">
        <f>IF(AW33=1,AM44+AN44+AQ44,0)</f>
        <v>0</v>
      </c>
    </row>
    <row r="45" spans="3:50" x14ac:dyDescent="0.4">
      <c r="C45" s="219"/>
      <c r="D45" s="219"/>
      <c r="E45" s="219"/>
      <c r="F45" s="219"/>
      <c r="G45" s="219"/>
      <c r="H45" s="219"/>
      <c r="I45" s="219"/>
      <c r="J45" s="219"/>
      <c r="K45" s="219"/>
      <c r="L45" s="219"/>
      <c r="M45" s="219"/>
      <c r="N45" s="219"/>
      <c r="O45" s="219"/>
      <c r="P45" s="219"/>
      <c r="Q45" s="219"/>
      <c r="R45" s="162"/>
      <c r="S45" s="186"/>
      <c r="T45" s="202">
        <f>SUM(V43,V44)</f>
        <v>0</v>
      </c>
      <c r="U45" s="200" t="s">
        <v>483</v>
      </c>
      <c r="V45" s="187">
        <f>IF(T45&gt;10000,10000,T45)</f>
        <v>0</v>
      </c>
      <c r="W45" s="168"/>
      <c r="X45" s="215">
        <f>SUM(X39:X44)</f>
        <v>0</v>
      </c>
      <c r="Y45" s="168"/>
      <c r="Z45" s="164"/>
      <c r="AA45" s="228"/>
      <c r="AL45" s="169">
        <v>8</v>
      </c>
      <c r="AM45" s="233">
        <f>AN5</f>
        <v>0</v>
      </c>
      <c r="AN45" s="233">
        <f>AN6</f>
        <v>0</v>
      </c>
      <c r="AO45" s="233">
        <f>AN7</f>
        <v>0</v>
      </c>
      <c r="AP45" s="229">
        <f t="shared" si="8"/>
        <v>0</v>
      </c>
      <c r="AQ45" s="230">
        <f t="shared" si="8"/>
        <v>0</v>
      </c>
      <c r="AR45" s="235">
        <f>IF(AW34=1,AP45,0)</f>
        <v>0</v>
      </c>
      <c r="AS45" s="235">
        <f>IF(AW34=1,AM45+AN45+AO45+AQ45,0)</f>
        <v>0</v>
      </c>
    </row>
    <row r="46" spans="3:50" x14ac:dyDescent="0.4">
      <c r="C46" s="219"/>
      <c r="D46" s="219"/>
      <c r="E46" s="219"/>
      <c r="F46" s="219"/>
      <c r="G46" s="219"/>
      <c r="H46" s="219"/>
      <c r="I46" s="219"/>
      <c r="J46" s="219"/>
      <c r="K46" s="219"/>
      <c r="L46" s="219"/>
      <c r="M46" s="219"/>
      <c r="N46" s="219"/>
      <c r="O46" s="219"/>
      <c r="P46" s="219"/>
      <c r="Q46" s="219"/>
      <c r="R46" s="162"/>
      <c r="S46" s="186" t="s">
        <v>484</v>
      </c>
      <c r="T46" s="199"/>
      <c r="U46" s="168"/>
      <c r="V46" s="187">
        <f>SUM(ROUNDUP(V30/2,0),V45)</f>
        <v>0</v>
      </c>
      <c r="W46" s="168"/>
      <c r="X46" s="168"/>
      <c r="Y46" s="168"/>
      <c r="Z46" s="164"/>
      <c r="AA46" s="228"/>
      <c r="AR46" s="224">
        <f>SUM(AR38:AR45)</f>
        <v>0</v>
      </c>
      <c r="AS46" s="224">
        <f>SUM(AS38:AS45)</f>
        <v>0</v>
      </c>
    </row>
    <row r="47" spans="3:50" x14ac:dyDescent="0.4">
      <c r="C47" s="219"/>
      <c r="D47" s="219"/>
      <c r="E47" s="219"/>
      <c r="F47" s="219"/>
      <c r="G47" s="219"/>
      <c r="H47" s="219"/>
      <c r="I47" s="219"/>
      <c r="J47" s="219"/>
      <c r="K47" s="219"/>
      <c r="L47" s="219"/>
      <c r="M47" s="219"/>
      <c r="N47" s="219"/>
      <c r="O47" s="219"/>
      <c r="P47" s="219"/>
      <c r="Q47" s="219"/>
      <c r="R47" s="162"/>
      <c r="S47" s="216" t="s">
        <v>418</v>
      </c>
      <c r="T47" s="217" t="s">
        <v>452</v>
      </c>
      <c r="U47" s="189" t="s">
        <v>485</v>
      </c>
      <c r="V47" s="218">
        <f>IF(V46&lt;25000,V46,25000)</f>
        <v>0</v>
      </c>
      <c r="W47" s="168"/>
      <c r="X47" s="168"/>
      <c r="Y47" s="168"/>
      <c r="Z47" s="164"/>
      <c r="AA47" s="228"/>
      <c r="AL47" s="228"/>
    </row>
    <row r="48" spans="3:50" x14ac:dyDescent="0.4">
      <c r="C48" s="219"/>
      <c r="D48" s="219"/>
      <c r="E48" s="219"/>
      <c r="F48" s="219"/>
      <c r="G48" s="219"/>
      <c r="H48" s="219"/>
      <c r="I48" s="219"/>
      <c r="J48" s="219"/>
      <c r="K48" s="219"/>
      <c r="L48" s="219"/>
      <c r="M48" s="219"/>
      <c r="N48" s="219"/>
      <c r="O48" s="219"/>
      <c r="P48" s="219"/>
      <c r="Q48" s="219"/>
      <c r="R48" s="162"/>
      <c r="S48" s="168"/>
      <c r="T48" s="168"/>
      <c r="U48" s="168"/>
      <c r="V48" s="191"/>
      <c r="W48" s="168"/>
      <c r="X48" s="168"/>
      <c r="Y48" s="168"/>
      <c r="Z48" s="164"/>
      <c r="AA48" s="228"/>
      <c r="AL48" s="228"/>
    </row>
    <row r="49" spans="3:45" x14ac:dyDescent="0.4">
      <c r="C49" s="219"/>
      <c r="D49" s="219"/>
      <c r="E49" s="219"/>
      <c r="F49" s="219"/>
      <c r="G49" s="219"/>
      <c r="H49" s="219"/>
      <c r="I49" s="219"/>
      <c r="J49" s="219"/>
      <c r="K49" s="219"/>
      <c r="L49" s="219"/>
      <c r="M49" s="219"/>
      <c r="N49" s="219"/>
      <c r="O49" s="219"/>
      <c r="P49" s="219"/>
      <c r="Q49" s="219"/>
      <c r="R49" s="162"/>
      <c r="S49" s="220" t="s">
        <v>471</v>
      </c>
      <c r="T49" s="221" t="s">
        <v>350</v>
      </c>
      <c r="U49" s="221" t="s">
        <v>486</v>
      </c>
      <c r="V49" s="222">
        <f>IF(V41&gt;V47,V41,V47)</f>
        <v>0</v>
      </c>
      <c r="W49" s="168"/>
      <c r="X49" s="168"/>
      <c r="Y49" s="168"/>
      <c r="Z49" s="164"/>
      <c r="AA49" s="228"/>
      <c r="AL49" s="228"/>
    </row>
    <row r="50" spans="3:45" ht="19.5" thickBot="1" x14ac:dyDescent="0.45">
      <c r="C50" s="219"/>
      <c r="D50" s="219"/>
      <c r="E50" s="219"/>
      <c r="F50" s="219"/>
      <c r="G50" s="219"/>
      <c r="H50" s="219"/>
      <c r="I50" s="219"/>
      <c r="J50" s="219"/>
      <c r="K50" s="219"/>
      <c r="L50" s="219"/>
      <c r="M50" s="219"/>
      <c r="N50" s="219"/>
      <c r="O50" s="219"/>
      <c r="P50" s="219"/>
      <c r="Q50" s="219"/>
      <c r="R50" s="203"/>
      <c r="S50" s="204"/>
      <c r="T50" s="204"/>
      <c r="U50" s="204"/>
      <c r="V50" s="204"/>
      <c r="W50" s="204"/>
      <c r="X50" s="204"/>
      <c r="Y50" s="204"/>
      <c r="Z50" s="205"/>
      <c r="AA50" s="228"/>
      <c r="AL50" s="228"/>
    </row>
    <row r="51" spans="3:45" ht="19.5" thickTop="1" x14ac:dyDescent="0.4">
      <c r="C51" s="219"/>
      <c r="D51" s="219"/>
      <c r="E51" s="219"/>
      <c r="F51" s="219"/>
      <c r="G51" s="219"/>
      <c r="H51" s="219"/>
      <c r="I51" s="219"/>
      <c r="J51" s="219"/>
      <c r="K51" s="219"/>
      <c r="L51" s="219"/>
      <c r="M51" s="219"/>
      <c r="N51" s="219"/>
      <c r="O51" s="219"/>
      <c r="P51" s="219"/>
      <c r="Q51" s="219"/>
      <c r="AG51" s="168"/>
      <c r="AH51" s="168"/>
      <c r="AI51" s="168"/>
      <c r="AN51" s="228"/>
      <c r="AO51" s="228"/>
      <c r="AP51" s="228"/>
      <c r="AQ51" s="228"/>
      <c r="AR51" s="228"/>
      <c r="AS51" s="228"/>
    </row>
    <row r="52" spans="3:45" ht="19.5" thickBot="1" x14ac:dyDescent="0.45">
      <c r="C52" s="219"/>
      <c r="D52" s="219"/>
      <c r="E52" s="219"/>
      <c r="F52" s="219"/>
      <c r="G52" s="219"/>
      <c r="H52" s="219"/>
      <c r="I52" s="219"/>
      <c r="J52" s="219"/>
      <c r="K52" s="219"/>
      <c r="L52" s="219"/>
      <c r="M52" s="219"/>
      <c r="N52" s="219"/>
      <c r="O52" s="219"/>
      <c r="P52" s="219"/>
      <c r="Q52" s="219"/>
      <c r="R52" s="228"/>
      <c r="S52" s="228" t="s">
        <v>487</v>
      </c>
      <c r="T52" s="228"/>
      <c r="U52" s="228"/>
      <c r="V52" s="228" t="s">
        <v>417</v>
      </c>
      <c r="W52" s="204"/>
      <c r="X52" s="204"/>
      <c r="Y52" s="204"/>
      <c r="Z52" s="228"/>
      <c r="AB52" s="228"/>
      <c r="AC52" s="228" t="s">
        <v>487</v>
      </c>
      <c r="AD52" s="228"/>
      <c r="AE52" s="228"/>
      <c r="AF52" s="228" t="s">
        <v>418</v>
      </c>
      <c r="AG52" s="204"/>
      <c r="AH52" s="204"/>
      <c r="AI52" s="204"/>
      <c r="AJ52" s="228"/>
      <c r="AN52" s="228"/>
      <c r="AO52" s="228"/>
      <c r="AP52" s="228"/>
      <c r="AQ52" s="228"/>
      <c r="AR52" s="228"/>
      <c r="AS52" s="228"/>
    </row>
    <row r="53" spans="3:45" ht="19.5" thickTop="1" x14ac:dyDescent="0.4">
      <c r="R53" s="158"/>
      <c r="S53" s="159"/>
      <c r="T53" s="159"/>
      <c r="U53" s="159"/>
      <c r="V53" s="159"/>
      <c r="Z53" s="160"/>
      <c r="AB53" s="158"/>
      <c r="AC53" s="159"/>
      <c r="AD53" s="159"/>
      <c r="AE53" s="159"/>
      <c r="AF53" s="159"/>
      <c r="AJ53" s="160"/>
    </row>
    <row r="54" spans="3:45" ht="19.5" thickBot="1" x14ac:dyDescent="0.45">
      <c r="R54" s="162"/>
      <c r="S54" s="2007" t="s">
        <v>415</v>
      </c>
      <c r="T54" s="2008"/>
      <c r="U54" s="166"/>
      <c r="V54" s="167" t="s">
        <v>416</v>
      </c>
      <c r="W54" s="228"/>
      <c r="X54" s="228"/>
      <c r="Y54" s="228"/>
      <c r="Z54" s="164"/>
      <c r="AB54" s="162"/>
      <c r="AC54" s="2007" t="s">
        <v>415</v>
      </c>
      <c r="AD54" s="2008"/>
      <c r="AE54" s="166"/>
      <c r="AF54" s="167" t="s">
        <v>416</v>
      </c>
      <c r="AG54" s="228"/>
      <c r="AH54" s="228"/>
      <c r="AI54" s="228"/>
      <c r="AJ54" s="164"/>
    </row>
    <row r="55" spans="3:45" ht="19.5" thickTop="1" x14ac:dyDescent="0.4">
      <c r="R55" s="162"/>
      <c r="S55" s="2009" t="s">
        <v>421</v>
      </c>
      <c r="T55" s="2010"/>
      <c r="U55" s="172" t="s">
        <v>488</v>
      </c>
      <c r="V55" s="236">
        <f>D6</f>
        <v>0</v>
      </c>
      <c r="W55" s="159"/>
      <c r="X55" s="159"/>
      <c r="Y55" s="159"/>
      <c r="Z55" s="164"/>
      <c r="AB55" s="162"/>
      <c r="AC55" s="2009" t="s">
        <v>421</v>
      </c>
      <c r="AD55" s="2010"/>
      <c r="AE55" s="172" t="s">
        <v>488</v>
      </c>
      <c r="AF55" s="236"/>
      <c r="AG55" s="159"/>
      <c r="AH55" s="159"/>
      <c r="AI55" s="159"/>
      <c r="AJ55" s="164"/>
    </row>
    <row r="56" spans="3:45" x14ac:dyDescent="0.4">
      <c r="R56" s="162"/>
      <c r="S56" s="237" t="s">
        <v>425</v>
      </c>
      <c r="T56" s="238" t="s">
        <v>426</v>
      </c>
      <c r="U56" s="238" t="s">
        <v>489</v>
      </c>
      <c r="V56" s="239"/>
      <c r="W56" s="168"/>
      <c r="X56" s="168"/>
      <c r="Y56" s="168"/>
      <c r="Z56" s="164"/>
      <c r="AB56" s="162"/>
      <c r="AC56" s="237" t="s">
        <v>425</v>
      </c>
      <c r="AD56" s="238" t="s">
        <v>426</v>
      </c>
      <c r="AE56" s="238" t="s">
        <v>489</v>
      </c>
      <c r="AF56" s="239"/>
      <c r="AG56" s="168"/>
      <c r="AH56" s="168"/>
      <c r="AI56" s="168"/>
      <c r="AJ56" s="164"/>
    </row>
    <row r="57" spans="3:45" x14ac:dyDescent="0.4">
      <c r="R57" s="162"/>
      <c r="S57" s="240" t="s">
        <v>430</v>
      </c>
      <c r="T57" s="238" t="s">
        <v>490</v>
      </c>
      <c r="U57" s="238" t="s">
        <v>491</v>
      </c>
      <c r="V57" s="239"/>
      <c r="W57" s="168"/>
      <c r="X57" s="168"/>
      <c r="Y57" s="168"/>
      <c r="Z57" s="164"/>
      <c r="AB57" s="162"/>
      <c r="AC57" s="240" t="s">
        <v>430</v>
      </c>
      <c r="AD57" s="238" t="s">
        <v>490</v>
      </c>
      <c r="AE57" s="238" t="s">
        <v>491</v>
      </c>
      <c r="AF57" s="239"/>
      <c r="AG57" s="168"/>
      <c r="AH57" s="168"/>
      <c r="AI57" s="168"/>
      <c r="AJ57" s="164"/>
    </row>
    <row r="58" spans="3:45" x14ac:dyDescent="0.4">
      <c r="R58" s="162"/>
      <c r="S58" s="2005" t="s">
        <v>435</v>
      </c>
      <c r="T58" s="2006"/>
      <c r="U58" s="184" t="s">
        <v>492</v>
      </c>
      <c r="V58" s="239"/>
      <c r="W58" s="168"/>
      <c r="X58" s="168"/>
      <c r="Y58" s="168"/>
      <c r="Z58" s="164"/>
      <c r="AB58" s="162"/>
      <c r="AC58" s="2005" t="s">
        <v>435</v>
      </c>
      <c r="AD58" s="2006"/>
      <c r="AE58" s="184" t="s">
        <v>492</v>
      </c>
      <c r="AF58" s="236">
        <f>J6</f>
        <v>0</v>
      </c>
      <c r="AG58" s="168"/>
      <c r="AH58" s="168"/>
      <c r="AI58" s="168"/>
      <c r="AJ58" s="164"/>
    </row>
    <row r="59" spans="3:45" x14ac:dyDescent="0.4">
      <c r="R59" s="162"/>
      <c r="S59" s="186"/>
      <c r="T59" s="168" t="s">
        <v>493</v>
      </c>
      <c r="U59" s="168" t="s">
        <v>494</v>
      </c>
      <c r="V59" s="187">
        <f>SUM(V55,V56)</f>
        <v>0</v>
      </c>
      <c r="W59" s="168"/>
      <c r="X59" s="168"/>
      <c r="Y59" s="168"/>
      <c r="Z59" s="164"/>
      <c r="AB59" s="162"/>
      <c r="AC59" s="186"/>
      <c r="AD59" s="168" t="s">
        <v>493</v>
      </c>
      <c r="AE59" s="168" t="s">
        <v>494</v>
      </c>
      <c r="AF59" s="187">
        <f>SUM(AF55,AF56)</f>
        <v>0</v>
      </c>
      <c r="AG59" s="168"/>
      <c r="AH59" s="168"/>
      <c r="AI59" s="168"/>
      <c r="AJ59" s="164"/>
    </row>
    <row r="60" spans="3:45" x14ac:dyDescent="0.4">
      <c r="R60" s="162"/>
      <c r="S60" s="188"/>
      <c r="T60" s="189" t="s">
        <v>495</v>
      </c>
      <c r="U60" s="189" t="s">
        <v>496</v>
      </c>
      <c r="V60" s="190">
        <f>SUM(V57,V58)</f>
        <v>0</v>
      </c>
      <c r="W60" s="168"/>
      <c r="X60" s="168"/>
      <c r="Y60" s="168"/>
      <c r="Z60" s="164"/>
      <c r="AB60" s="162"/>
      <c r="AC60" s="188"/>
      <c r="AD60" s="189" t="s">
        <v>495</v>
      </c>
      <c r="AE60" s="189" t="s">
        <v>496</v>
      </c>
      <c r="AF60" s="190">
        <f>SUM(AF57,AF58)</f>
        <v>0</v>
      </c>
      <c r="AG60" s="168"/>
      <c r="AH60" s="168"/>
      <c r="AI60" s="168"/>
      <c r="AJ60" s="164"/>
    </row>
    <row r="61" spans="3:45" x14ac:dyDescent="0.4">
      <c r="R61" s="162"/>
      <c r="S61" s="168"/>
      <c r="T61" s="168"/>
      <c r="U61" s="168"/>
      <c r="V61" s="191"/>
      <c r="W61" s="168"/>
      <c r="X61" s="168"/>
      <c r="Y61" s="168"/>
      <c r="Z61" s="164"/>
      <c r="AB61" s="162"/>
      <c r="AC61" s="168"/>
      <c r="AD61" s="168"/>
      <c r="AE61" s="168"/>
      <c r="AF61" s="191"/>
      <c r="AG61" s="168"/>
      <c r="AH61" s="168"/>
      <c r="AI61" s="168"/>
      <c r="AJ61" s="164"/>
    </row>
    <row r="62" spans="3:45" x14ac:dyDescent="0.4">
      <c r="R62" s="162"/>
      <c r="S62" s="194" t="s">
        <v>492</v>
      </c>
      <c r="T62" s="195" t="s">
        <v>444</v>
      </c>
      <c r="U62" s="196"/>
      <c r="V62" s="197">
        <f>IF(V58&lt;5001,V58,0)</f>
        <v>0</v>
      </c>
      <c r="W62" s="168"/>
      <c r="X62" s="168"/>
      <c r="Y62" s="168"/>
      <c r="Z62" s="164"/>
      <c r="AB62" s="162"/>
      <c r="AC62" s="241" t="s">
        <v>492</v>
      </c>
      <c r="AD62" s="242" t="s">
        <v>444</v>
      </c>
      <c r="AE62" s="242"/>
      <c r="AF62" s="197">
        <f>IF(AF58&lt;5001,AF58,0)</f>
        <v>0</v>
      </c>
      <c r="AG62" s="168"/>
      <c r="AH62" s="168"/>
      <c r="AI62" s="168"/>
      <c r="AJ62" s="164"/>
    </row>
    <row r="63" spans="3:45" x14ac:dyDescent="0.4">
      <c r="R63" s="162"/>
      <c r="S63" s="186"/>
      <c r="T63" s="199" t="s">
        <v>445</v>
      </c>
      <c r="U63" s="200"/>
      <c r="V63" s="187">
        <f>IF(V58&gt;5000,ROUNDDOWN(V58*0.5+2500,0),0)</f>
        <v>0</v>
      </c>
      <c r="W63" s="168"/>
      <c r="X63" s="168"/>
      <c r="Y63" s="168"/>
      <c r="Z63" s="164"/>
      <c r="AB63" s="162"/>
      <c r="AC63" s="243"/>
      <c r="AD63" s="244" t="s">
        <v>445</v>
      </c>
      <c r="AE63" s="245"/>
      <c r="AF63" s="187">
        <f>IF(AF58&gt;5000,ROUNDDOWN(AF58*0.5+2500,0),0)</f>
        <v>0</v>
      </c>
      <c r="AG63" s="168"/>
      <c r="AH63" s="168"/>
      <c r="AI63" s="168"/>
      <c r="AJ63" s="164"/>
    </row>
    <row r="64" spans="3:45" x14ac:dyDescent="0.4">
      <c r="R64" s="162"/>
      <c r="S64" s="186"/>
      <c r="T64" s="202">
        <f>SUM(V62,V63)</f>
        <v>0</v>
      </c>
      <c r="U64" s="200" t="s">
        <v>497</v>
      </c>
      <c r="V64" s="187">
        <f>IF(T64&gt;10000,10000,T64)</f>
        <v>0</v>
      </c>
      <c r="W64" s="168"/>
      <c r="X64" s="168"/>
      <c r="Y64" s="168"/>
      <c r="Z64" s="164"/>
      <c r="AB64" s="162"/>
      <c r="AC64" s="243"/>
      <c r="AD64" s="246">
        <f>SUM(AF62,AF63)</f>
        <v>0</v>
      </c>
      <c r="AE64" s="245" t="s">
        <v>497</v>
      </c>
      <c r="AF64" s="187">
        <f>IF(AD64&gt;10000,10000,AD64)</f>
        <v>0</v>
      </c>
      <c r="AG64" s="168"/>
      <c r="AH64" s="168"/>
      <c r="AI64" s="168"/>
      <c r="AJ64" s="164"/>
    </row>
    <row r="65" spans="18:36" x14ac:dyDescent="0.4">
      <c r="R65" s="162"/>
      <c r="S65" s="186" t="s">
        <v>498</v>
      </c>
      <c r="T65" s="206"/>
      <c r="U65" s="168"/>
      <c r="V65" s="187">
        <f>SUM(ROUNDUP(V59/2,0),V64)</f>
        <v>0</v>
      </c>
      <c r="W65" s="168"/>
      <c r="X65" s="168"/>
      <c r="Y65" s="168"/>
      <c r="Z65" s="164"/>
      <c r="AB65" s="162"/>
      <c r="AC65" s="243" t="s">
        <v>498</v>
      </c>
      <c r="AD65" s="247"/>
      <c r="AE65" s="244"/>
      <c r="AF65" s="187">
        <f>SUM(ROUNDUP(AF59/2,0),AF64)</f>
        <v>0</v>
      </c>
      <c r="AG65" s="168"/>
      <c r="AH65" s="168"/>
      <c r="AI65" s="168"/>
      <c r="AJ65" s="164"/>
    </row>
    <row r="66" spans="18:36" x14ac:dyDescent="0.4">
      <c r="R66" s="162"/>
      <c r="S66" s="207" t="s">
        <v>417</v>
      </c>
      <c r="T66" s="208" t="s">
        <v>452</v>
      </c>
      <c r="U66" s="189" t="s">
        <v>499</v>
      </c>
      <c r="V66" s="209">
        <f>IF(V65&lt;25000,V65,25000)</f>
        <v>0</v>
      </c>
      <c r="W66" s="168"/>
      <c r="X66" s="168"/>
      <c r="Y66" s="168"/>
      <c r="Z66" s="164"/>
      <c r="AB66" s="162"/>
      <c r="AC66" s="248" t="s">
        <v>417</v>
      </c>
      <c r="AD66" s="249" t="s">
        <v>452</v>
      </c>
      <c r="AE66" s="250" t="s">
        <v>499</v>
      </c>
      <c r="AF66" s="209"/>
      <c r="AG66" s="168"/>
      <c r="AH66" s="168"/>
      <c r="AI66" s="168"/>
      <c r="AJ66" s="164"/>
    </row>
    <row r="67" spans="18:36" x14ac:dyDescent="0.4">
      <c r="R67" s="162"/>
      <c r="S67" s="168"/>
      <c r="T67" s="206"/>
      <c r="U67" s="168"/>
      <c r="V67" s="191"/>
      <c r="W67" s="168" t="s">
        <v>449</v>
      </c>
      <c r="X67" s="168" t="str">
        <f>IF(AND(V56&gt;0,V74=V66),1,"")</f>
        <v/>
      </c>
      <c r="Y67" s="168" t="s">
        <v>450</v>
      </c>
      <c r="Z67" s="164"/>
      <c r="AB67" s="162"/>
      <c r="AC67" s="244"/>
      <c r="AD67" s="247"/>
      <c r="AE67" s="244"/>
      <c r="AF67" s="191"/>
      <c r="AG67" s="168" t="s">
        <v>449</v>
      </c>
      <c r="AH67" s="168" t="str">
        <f>IF(AND(AF56&gt;0,AF74=AF66),1,"")</f>
        <v/>
      </c>
      <c r="AI67" s="168" t="s">
        <v>450</v>
      </c>
      <c r="AJ67" s="164"/>
    </row>
    <row r="68" spans="18:36" x14ac:dyDescent="0.4">
      <c r="R68" s="162"/>
      <c r="S68" s="194" t="s">
        <v>496</v>
      </c>
      <c r="T68" s="214" t="s">
        <v>444</v>
      </c>
      <c r="U68" s="196"/>
      <c r="V68" s="197">
        <f>IF(V60&lt;5001,V60,0)</f>
        <v>0</v>
      </c>
      <c r="W68" s="168"/>
      <c r="X68" s="168"/>
      <c r="Y68" s="168"/>
      <c r="Z68" s="164"/>
      <c r="AB68" s="162"/>
      <c r="AC68" s="241" t="s">
        <v>500</v>
      </c>
      <c r="AD68" s="251" t="s">
        <v>444</v>
      </c>
      <c r="AE68" s="242"/>
      <c r="AF68" s="197">
        <f>IF(AF60&lt;5001,AF60,0)</f>
        <v>0</v>
      </c>
      <c r="AG68" s="168"/>
      <c r="AH68" s="168"/>
      <c r="AI68" s="168"/>
      <c r="AJ68" s="164"/>
    </row>
    <row r="69" spans="18:36" x14ac:dyDescent="0.4">
      <c r="R69" s="162"/>
      <c r="S69" s="186"/>
      <c r="T69" s="206" t="s">
        <v>445</v>
      </c>
      <c r="U69" s="200"/>
      <c r="V69" s="187">
        <f>IF(V60&gt;5000,ROUNDDOWN(V60*0.5+2500,0),0)</f>
        <v>0</v>
      </c>
      <c r="W69" s="168"/>
      <c r="X69" s="168"/>
      <c r="Y69" s="168"/>
      <c r="Z69" s="164"/>
      <c r="AB69" s="162"/>
      <c r="AC69" s="243"/>
      <c r="AD69" s="247" t="s">
        <v>445</v>
      </c>
      <c r="AE69" s="245"/>
      <c r="AF69" s="187">
        <f>IF(AF60&gt;5000,ROUNDDOWN(AF60*0.5+2500,0),0)</f>
        <v>0</v>
      </c>
      <c r="AG69" s="168"/>
      <c r="AH69" s="168"/>
      <c r="AI69" s="168"/>
      <c r="AJ69" s="164"/>
    </row>
    <row r="70" spans="18:36" x14ac:dyDescent="0.4">
      <c r="R70" s="162"/>
      <c r="S70" s="186"/>
      <c r="T70" s="202">
        <f>SUM(V68,V69)</f>
        <v>0</v>
      </c>
      <c r="U70" s="200" t="s">
        <v>483</v>
      </c>
      <c r="V70" s="187">
        <f>IF(T70&gt;10000,10000,T70)</f>
        <v>0</v>
      </c>
      <c r="W70" s="168" t="s">
        <v>457</v>
      </c>
      <c r="X70" s="168" t="str">
        <f>IF(AND(V57&gt;0,V72=V74),2,"")</f>
        <v/>
      </c>
      <c r="Y70" s="168" t="s">
        <v>458</v>
      </c>
      <c r="Z70" s="164"/>
      <c r="AB70" s="162"/>
      <c r="AC70" s="243"/>
      <c r="AD70" s="246">
        <f>SUM(AF68,AF69)</f>
        <v>0</v>
      </c>
      <c r="AE70" s="245" t="s">
        <v>483</v>
      </c>
      <c r="AF70" s="187">
        <f>IF(AD70&gt;10000,10000,AD70)</f>
        <v>0</v>
      </c>
      <c r="AG70" s="168" t="s">
        <v>457</v>
      </c>
      <c r="AH70" s="168" t="str">
        <f>IF(AND(AF57&gt;0,AF72=AF74),2,"")</f>
        <v/>
      </c>
      <c r="AI70" s="168" t="s">
        <v>458</v>
      </c>
      <c r="AJ70" s="164"/>
    </row>
    <row r="71" spans="18:36" x14ac:dyDescent="0.4">
      <c r="R71" s="162"/>
      <c r="S71" s="186" t="s">
        <v>484</v>
      </c>
      <c r="T71" s="199"/>
      <c r="U71" s="168"/>
      <c r="V71" s="187">
        <f>SUM(ROUNDUP(V55/2,0),V70)</f>
        <v>0</v>
      </c>
      <c r="W71" s="168"/>
      <c r="X71" s="168"/>
      <c r="Y71" s="168"/>
      <c r="Z71" s="164"/>
      <c r="AB71" s="162"/>
      <c r="AC71" s="243" t="s">
        <v>484</v>
      </c>
      <c r="AD71" s="244"/>
      <c r="AE71" s="244"/>
      <c r="AF71" s="187">
        <f>SUM(ROUNDUP(AF55/2,0),AF70)</f>
        <v>0</v>
      </c>
      <c r="AG71" s="168"/>
      <c r="AH71" s="168"/>
      <c r="AI71" s="168"/>
      <c r="AJ71" s="164"/>
    </row>
    <row r="72" spans="18:36" x14ac:dyDescent="0.4">
      <c r="R72" s="162"/>
      <c r="S72" s="216" t="s">
        <v>418</v>
      </c>
      <c r="T72" s="217" t="s">
        <v>452</v>
      </c>
      <c r="U72" s="189" t="s">
        <v>501</v>
      </c>
      <c r="V72" s="218"/>
      <c r="W72" s="168"/>
      <c r="X72" s="215">
        <f>SUM(X66:X71)</f>
        <v>0</v>
      </c>
      <c r="Y72" s="168"/>
      <c r="Z72" s="164"/>
      <c r="AB72" s="162"/>
      <c r="AC72" s="252" t="s">
        <v>418</v>
      </c>
      <c r="AD72" s="250" t="s">
        <v>452</v>
      </c>
      <c r="AE72" s="250" t="s">
        <v>501</v>
      </c>
      <c r="AF72" s="218">
        <f>IF(AF71&lt;25000,AF71,25000)</f>
        <v>0</v>
      </c>
      <c r="AG72" s="168"/>
      <c r="AH72" s="215">
        <f>SUM(AH66:AH71)</f>
        <v>0</v>
      </c>
      <c r="AI72" s="168"/>
      <c r="AJ72" s="164"/>
    </row>
    <row r="73" spans="18:36" x14ac:dyDescent="0.4">
      <c r="R73" s="162"/>
      <c r="S73" s="168"/>
      <c r="T73" s="168"/>
      <c r="U73" s="168"/>
      <c r="V73" s="191"/>
      <c r="W73" s="168"/>
      <c r="X73" s="168"/>
      <c r="Y73" s="168"/>
      <c r="Z73" s="164"/>
      <c r="AB73" s="162"/>
      <c r="AC73" s="168"/>
      <c r="AD73" s="168"/>
      <c r="AE73" s="168"/>
      <c r="AF73" s="191"/>
      <c r="AG73" s="168"/>
      <c r="AH73" s="168"/>
      <c r="AI73" s="168"/>
      <c r="AJ73" s="164"/>
    </row>
    <row r="74" spans="18:36" x14ac:dyDescent="0.4">
      <c r="R74" s="162"/>
      <c r="S74" s="220" t="s">
        <v>471</v>
      </c>
      <c r="T74" s="221" t="s">
        <v>350</v>
      </c>
      <c r="U74" s="221" t="s">
        <v>486</v>
      </c>
      <c r="V74" s="222">
        <f>IF(V66&gt;V72,V66,V72)</f>
        <v>0</v>
      </c>
      <c r="W74" s="168"/>
      <c r="X74" s="168"/>
      <c r="Y74" s="168"/>
      <c r="Z74" s="164"/>
      <c r="AB74" s="162"/>
      <c r="AC74" s="220" t="s">
        <v>471</v>
      </c>
      <c r="AD74" s="221" t="s">
        <v>350</v>
      </c>
      <c r="AE74" s="221" t="s">
        <v>486</v>
      </c>
      <c r="AF74" s="222">
        <f>IF(AF66&gt;AF72,AF66,AF72)</f>
        <v>0</v>
      </c>
      <c r="AG74" s="168"/>
      <c r="AH74" s="168"/>
      <c r="AI74" s="168"/>
      <c r="AJ74" s="164"/>
    </row>
    <row r="75" spans="18:36" ht="19.5" thickBot="1" x14ac:dyDescent="0.45">
      <c r="R75" s="203"/>
      <c r="S75" s="204"/>
      <c r="T75" s="204"/>
      <c r="U75" s="204"/>
      <c r="V75" s="204"/>
      <c r="W75" s="168"/>
      <c r="X75" s="168"/>
      <c r="Y75" s="168"/>
      <c r="Z75" s="205"/>
      <c r="AB75" s="203"/>
      <c r="AC75" s="204"/>
      <c r="AD75" s="204"/>
      <c r="AE75" s="204"/>
      <c r="AF75" s="204"/>
      <c r="AG75" s="168"/>
      <c r="AH75" s="168"/>
      <c r="AI75" s="168"/>
      <c r="AJ75" s="205"/>
    </row>
    <row r="76" spans="18:36" ht="19.5" thickTop="1" x14ac:dyDescent="0.4"/>
  </sheetData>
  <mergeCells count="34">
    <mergeCell ref="C3:J3"/>
    <mergeCell ref="L3:N4"/>
    <mergeCell ref="S4:T4"/>
    <mergeCell ref="AC4:AD4"/>
    <mergeCell ref="C5:D5"/>
    <mergeCell ref="I5:J5"/>
    <mergeCell ref="M5:N5"/>
    <mergeCell ref="S5:T5"/>
    <mergeCell ref="AC5:AD5"/>
    <mergeCell ref="S8:T8"/>
    <mergeCell ref="AC8:AD8"/>
    <mergeCell ref="AL8:AM8"/>
    <mergeCell ref="AL9:AM9"/>
    <mergeCell ref="C17:D17"/>
    <mergeCell ref="I17:J17"/>
    <mergeCell ref="C18:D18"/>
    <mergeCell ref="I18:J18"/>
    <mergeCell ref="AV23:AW23"/>
    <mergeCell ref="C24:N34"/>
    <mergeCell ref="AM25:AO25"/>
    <mergeCell ref="AP25:AQ25"/>
    <mergeCell ref="AR25:AS25"/>
    <mergeCell ref="AT25:AU25"/>
    <mergeCell ref="AV25:AV26"/>
    <mergeCell ref="AW25:AW26"/>
    <mergeCell ref="S58:T58"/>
    <mergeCell ref="AC58:AD58"/>
    <mergeCell ref="S29:T29"/>
    <mergeCell ref="S30:T30"/>
    <mergeCell ref="S33:T33"/>
    <mergeCell ref="S54:T54"/>
    <mergeCell ref="AC54:AD54"/>
    <mergeCell ref="S55:T55"/>
    <mergeCell ref="AC55:AD55"/>
  </mergeCells>
  <phoneticPr fontId="10"/>
  <dataValidations count="1">
    <dataValidation imeMode="halfAlpha" allowBlank="1" showInputMessage="1" showErrorMessage="1" sqref="D7:D14 J7:J14 M7:N9"/>
  </dataValidation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7"/>
  <sheetViews>
    <sheetView showGridLines="0" workbookViewId="0"/>
  </sheetViews>
  <sheetFormatPr defaultRowHeight="13.5" x14ac:dyDescent="0.15"/>
  <cols>
    <col min="1" max="1" width="0.875" style="326" customWidth="1"/>
    <col min="2" max="4" width="9" style="287"/>
    <col min="5" max="5" width="7.5" style="287" customWidth="1"/>
    <col min="6" max="9" width="9" style="287"/>
    <col min="10" max="11" width="9.625" style="287" bestFit="1" customWidth="1"/>
    <col min="12" max="16384" width="9" style="287"/>
  </cols>
  <sheetData>
    <row r="1" spans="2:5" s="326" customFormat="1" ht="5.25" customHeight="1" x14ac:dyDescent="0.15"/>
    <row r="2" spans="2:5" ht="18.75" x14ac:dyDescent="0.2">
      <c r="B2" s="509" t="s">
        <v>679</v>
      </c>
      <c r="C2" s="510"/>
      <c r="D2" s="510"/>
      <c r="E2" s="511"/>
    </row>
    <row r="4" spans="2:5" ht="17.25" x14ac:dyDescent="0.2">
      <c r="B4" s="294" t="s">
        <v>666</v>
      </c>
    </row>
    <row r="24" spans="2:11" s="326" customFormat="1" x14ac:dyDescent="0.15"/>
    <row r="25" spans="2:11" s="326" customFormat="1" ht="27" customHeight="1" x14ac:dyDescent="0.15">
      <c r="B25" s="2046" t="s">
        <v>767</v>
      </c>
      <c r="C25" s="2046"/>
      <c r="D25" s="2046"/>
      <c r="E25" s="2046"/>
      <c r="F25" s="2046"/>
      <c r="G25" s="2046"/>
      <c r="H25" s="2046"/>
      <c r="I25" s="2046"/>
      <c r="J25" s="2046"/>
      <c r="K25" s="2046"/>
    </row>
    <row r="26" spans="2:11" s="326" customFormat="1" ht="25.5" customHeight="1" x14ac:dyDescent="0.15">
      <c r="B26" s="2046"/>
      <c r="C26" s="2046"/>
      <c r="D26" s="2046"/>
      <c r="E26" s="2046"/>
      <c r="F26" s="2046"/>
      <c r="G26" s="2046"/>
      <c r="H26" s="2046"/>
      <c r="I26" s="2046"/>
      <c r="J26" s="2046"/>
      <c r="K26" s="2046"/>
    </row>
    <row r="27" spans="2:11" s="326" customFormat="1" x14ac:dyDescent="0.15"/>
    <row r="28" spans="2:11" s="326" customFormat="1" x14ac:dyDescent="0.15">
      <c r="J28" s="503">
        <f>IF(F34&lt;=10000,F34,IF(20000&gt;=F34&gt;=10001,F34*0.5+5000,IF(F34&gt;=20001,15000,0)))</f>
        <v>0</v>
      </c>
      <c r="K28" s="503">
        <f>IF(F34&gt;=20001,15000,0)</f>
        <v>0</v>
      </c>
    </row>
    <row r="29" spans="2:11" s="326" customFormat="1" x14ac:dyDescent="0.15">
      <c r="J29" s="504">
        <f>C34-J28</f>
        <v>0</v>
      </c>
      <c r="K29" s="504">
        <f>C34-K28</f>
        <v>0</v>
      </c>
    </row>
    <row r="30" spans="2:11" s="326" customFormat="1" x14ac:dyDescent="0.15">
      <c r="C30" s="2045" t="s">
        <v>766</v>
      </c>
      <c r="D30" s="2045"/>
      <c r="E30" s="2045"/>
      <c r="F30" s="2045"/>
      <c r="J30" s="503">
        <f>IF(J29&lt;=50000,J29,IF(J29&gt;50000,50000,0))</f>
        <v>0</v>
      </c>
      <c r="K30" s="503">
        <f>IF(K29&lt;=50000,K29,IF(K29&gt;50000,50000,0))</f>
        <v>0</v>
      </c>
    </row>
    <row r="31" spans="2:11" s="326" customFormat="1" x14ac:dyDescent="0.15">
      <c r="B31" s="328"/>
      <c r="C31" s="2045"/>
      <c r="D31" s="2045"/>
      <c r="E31" s="2045"/>
      <c r="F31" s="2045"/>
    </row>
    <row r="32" spans="2:11" s="326" customFormat="1" x14ac:dyDescent="0.15"/>
    <row r="33" spans="2:8" s="326" customFormat="1" x14ac:dyDescent="0.15">
      <c r="C33" s="2047" t="s">
        <v>651</v>
      </c>
      <c r="D33" s="2047"/>
      <c r="E33" s="2047"/>
      <c r="F33" s="2048" t="s">
        <v>652</v>
      </c>
      <c r="G33" s="2048"/>
      <c r="H33" s="2048"/>
    </row>
    <row r="34" spans="2:8" s="326" customFormat="1" ht="17.25" customHeight="1" x14ac:dyDescent="0.15">
      <c r="C34" s="2049"/>
      <c r="D34" s="2049"/>
      <c r="E34" s="2049"/>
      <c r="F34" s="2049"/>
      <c r="G34" s="2049"/>
      <c r="H34" s="2049"/>
    </row>
    <row r="35" spans="2:8" s="326" customFormat="1" x14ac:dyDescent="0.15">
      <c r="C35" s="286"/>
      <c r="D35" s="286"/>
      <c r="E35" s="286"/>
      <c r="F35" s="286"/>
      <c r="G35" s="286"/>
      <c r="H35" s="286"/>
    </row>
    <row r="36" spans="2:8" s="326" customFormat="1" x14ac:dyDescent="0.15">
      <c r="C36" s="2041" t="s">
        <v>653</v>
      </c>
      <c r="D36" s="2042"/>
      <c r="E36" s="2043"/>
      <c r="F36" s="286"/>
      <c r="G36" s="286"/>
      <c r="H36" s="286"/>
    </row>
    <row r="37" spans="2:8" s="326" customFormat="1" ht="17.25" customHeight="1" x14ac:dyDescent="0.15">
      <c r="C37" s="2044">
        <f>IF(F34&lt;=20000,J30,IF(F34&gt;=20001,K30,0))</f>
        <v>0</v>
      </c>
      <c r="D37" s="2044"/>
      <c r="E37" s="2044"/>
      <c r="F37" s="286"/>
      <c r="G37" s="286"/>
      <c r="H37" s="286"/>
    </row>
    <row r="38" spans="2:8" s="326" customFormat="1" x14ac:dyDescent="0.15"/>
    <row r="39" spans="2:8" s="326" customFormat="1" x14ac:dyDescent="0.15"/>
    <row r="40" spans="2:8" s="326" customFormat="1" x14ac:dyDescent="0.15"/>
    <row r="41" spans="2:8" s="326" customFormat="1" x14ac:dyDescent="0.15"/>
    <row r="42" spans="2:8" s="326" customFormat="1" x14ac:dyDescent="0.15"/>
    <row r="43" spans="2:8" s="326" customFormat="1" x14ac:dyDescent="0.15"/>
    <row r="44" spans="2:8" s="326" customFormat="1" x14ac:dyDescent="0.15">
      <c r="C44" s="326" t="s">
        <v>671</v>
      </c>
    </row>
    <row r="47" spans="2:8" ht="220.5" customHeight="1" x14ac:dyDescent="0.15">
      <c r="B47" s="320"/>
    </row>
    <row r="48" spans="2:8" ht="17.25" x14ac:dyDescent="0.2">
      <c r="B48" s="294" t="s">
        <v>713</v>
      </c>
    </row>
    <row r="49" spans="2:2" ht="22.5" customHeight="1" x14ac:dyDescent="0.15">
      <c r="B49" s="328" t="s">
        <v>714</v>
      </c>
    </row>
    <row r="51" spans="2:2" ht="17.25" x14ac:dyDescent="0.2">
      <c r="B51" s="294"/>
    </row>
    <row r="71" spans="14:14" x14ac:dyDescent="0.15">
      <c r="N71" s="287" t="s">
        <v>715</v>
      </c>
    </row>
    <row r="88" spans="2:2" ht="17.25" x14ac:dyDescent="0.2">
      <c r="B88" s="294"/>
    </row>
    <row r="98" spans="2:2" ht="21" customHeight="1" x14ac:dyDescent="0.15">
      <c r="B98" s="328" t="s">
        <v>712</v>
      </c>
    </row>
    <row r="117" spans="2:2" ht="17.25" x14ac:dyDescent="0.2">
      <c r="B117" s="294"/>
    </row>
  </sheetData>
  <sheetProtection algorithmName="SHA-512" hashValue="ZLIDBG0EXncdp5CR4tlg+43zfO7xPbWpL8uAzcFnQZeNyaa+NYWOYEFTC4PslV+woQpysM7436W+3s+6BbfY1Q==" saltValue="bo/G3Yqg51KxMIifdWj1lQ==" spinCount="100000" sheet="1" objects="1" scenarios="1"/>
  <mergeCells count="9">
    <mergeCell ref="C36:E36"/>
    <mergeCell ref="C37:E37"/>
    <mergeCell ref="C30:F31"/>
    <mergeCell ref="B25:K26"/>
    <mergeCell ref="B2:E2"/>
    <mergeCell ref="C33:E33"/>
    <mergeCell ref="F33:H33"/>
    <mergeCell ref="C34:E34"/>
    <mergeCell ref="F34:H34"/>
  </mergeCells>
  <phoneticPr fontId="10"/>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23"/>
  <sheetViews>
    <sheetView showGridLines="0" showRowColHeaders="0" workbookViewId="0"/>
  </sheetViews>
  <sheetFormatPr defaultRowHeight="18.75" x14ac:dyDescent="0.4"/>
  <cols>
    <col min="1" max="1" width="0.875" style="325" customWidth="1"/>
    <col min="2" max="2" width="1.375" customWidth="1"/>
    <col min="3" max="4" width="12.25" customWidth="1"/>
  </cols>
  <sheetData>
    <row r="1" spans="1:9" s="325" customFormat="1" ht="5.25" customHeight="1" x14ac:dyDescent="0.4"/>
    <row r="2" spans="1:9" ht="20.25" x14ac:dyDescent="0.4">
      <c r="B2" s="2050" t="s">
        <v>680</v>
      </c>
      <c r="C2" s="2051"/>
      <c r="D2" s="2052"/>
      <c r="E2" s="287"/>
      <c r="F2" s="287"/>
      <c r="G2" s="287"/>
    </row>
    <row r="3" spans="1:9" s="302" customFormat="1" ht="22.5" customHeight="1" x14ac:dyDescent="0.4">
      <c r="A3" s="327"/>
      <c r="B3" s="1998" t="s">
        <v>658</v>
      </c>
      <c r="C3" s="1998"/>
      <c r="D3" s="1998"/>
      <c r="E3" s="1998"/>
      <c r="F3" s="1998"/>
      <c r="G3" s="1998"/>
      <c r="H3" s="1998"/>
      <c r="I3" s="1998"/>
    </row>
    <row r="4" spans="1:9" x14ac:dyDescent="0.4">
      <c r="B4" s="287"/>
      <c r="C4" s="287" t="s">
        <v>772</v>
      </c>
      <c r="D4" s="287"/>
      <c r="E4" s="287"/>
      <c r="F4" s="287"/>
      <c r="G4" s="287"/>
    </row>
    <row r="5" spans="1:9" x14ac:dyDescent="0.4">
      <c r="B5" s="287"/>
      <c r="C5" s="396" t="s">
        <v>507</v>
      </c>
      <c r="D5" s="396" t="s">
        <v>508</v>
      </c>
      <c r="E5" s="287"/>
      <c r="F5" s="287"/>
      <c r="G5" s="287"/>
    </row>
    <row r="6" spans="1:9" x14ac:dyDescent="0.4">
      <c r="B6" s="287"/>
      <c r="C6" s="358"/>
      <c r="D6" s="358"/>
      <c r="E6" s="287"/>
      <c r="F6" s="287"/>
      <c r="G6" s="287"/>
    </row>
    <row r="7" spans="1:9" x14ac:dyDescent="0.4">
      <c r="B7" s="287"/>
      <c r="C7" s="287"/>
      <c r="D7" s="287"/>
      <c r="E7" s="287"/>
      <c r="F7" s="287"/>
      <c r="G7" s="287"/>
    </row>
    <row r="8" spans="1:9" x14ac:dyDescent="0.4">
      <c r="B8" s="287"/>
      <c r="C8" s="287" t="s">
        <v>509</v>
      </c>
      <c r="D8" s="287"/>
      <c r="E8" s="287"/>
      <c r="F8" s="287"/>
      <c r="G8" s="287"/>
    </row>
    <row r="9" spans="1:9" x14ac:dyDescent="0.4">
      <c r="B9" s="287"/>
      <c r="C9" s="287" t="s">
        <v>773</v>
      </c>
      <c r="D9" s="287"/>
      <c r="E9" s="287"/>
      <c r="F9" s="287"/>
      <c r="G9" s="287"/>
    </row>
    <row r="10" spans="1:9" x14ac:dyDescent="0.4">
      <c r="B10" s="287"/>
      <c r="C10" s="408" t="s">
        <v>510</v>
      </c>
      <c r="D10" s="360"/>
      <c r="E10" s="287"/>
      <c r="F10" s="287"/>
      <c r="G10" s="287"/>
    </row>
    <row r="11" spans="1:9" x14ac:dyDescent="0.4">
      <c r="B11" s="287"/>
      <c r="C11" s="408" t="s">
        <v>511</v>
      </c>
      <c r="D11" s="360"/>
      <c r="E11" s="287"/>
      <c r="F11" s="287"/>
      <c r="G11" s="287"/>
    </row>
    <row r="12" spans="1:9" x14ac:dyDescent="0.4">
      <c r="B12" s="287"/>
      <c r="C12" s="408" t="s">
        <v>512</v>
      </c>
      <c r="D12" s="360"/>
      <c r="E12" s="287"/>
      <c r="F12" s="287"/>
      <c r="G12" s="287"/>
    </row>
    <row r="13" spans="1:9" x14ac:dyDescent="0.4">
      <c r="B13" s="287"/>
      <c r="C13" s="408" t="s">
        <v>513</v>
      </c>
      <c r="D13" s="360"/>
      <c r="E13" s="287"/>
      <c r="F13" s="287"/>
      <c r="G13" s="287"/>
    </row>
    <row r="14" spans="1:9" x14ac:dyDescent="0.4">
      <c r="B14" s="287"/>
      <c r="D14" s="287"/>
      <c r="E14" s="287"/>
      <c r="F14" s="287"/>
      <c r="G14" s="287"/>
    </row>
    <row r="17" spans="4:11" x14ac:dyDescent="0.4">
      <c r="D17" s="148"/>
    </row>
    <row r="18" spans="4:11" x14ac:dyDescent="0.4">
      <c r="D18" s="2053" t="str">
        <f>IF(AND(C6=1,D6=1),"「寡婦控除」と「ひとり親控除」の双方に入力あり　　どちらか一方を削除してください","")</f>
        <v/>
      </c>
      <c r="E18" s="2053"/>
      <c r="F18" s="2053"/>
      <c r="G18" s="2053"/>
      <c r="H18" s="2053"/>
      <c r="I18" s="425"/>
      <c r="J18" s="425"/>
      <c r="K18" s="425"/>
    </row>
    <row r="19" spans="4:11" x14ac:dyDescent="0.4">
      <c r="D19" s="2053"/>
      <c r="E19" s="2053"/>
      <c r="F19" s="2053"/>
      <c r="G19" s="2053"/>
      <c r="H19" s="2053"/>
      <c r="I19" s="425"/>
      <c r="J19" s="425"/>
      <c r="K19" s="425"/>
    </row>
    <row r="20" spans="4:11" x14ac:dyDescent="0.4">
      <c r="D20" s="2053"/>
      <c r="E20" s="2053"/>
      <c r="F20" s="2053"/>
      <c r="G20" s="2053"/>
      <c r="H20" s="2053"/>
      <c r="I20" s="425"/>
      <c r="J20" s="425"/>
      <c r="K20" s="425"/>
    </row>
    <row r="21" spans="4:11" x14ac:dyDescent="0.4">
      <c r="D21" s="2053"/>
      <c r="E21" s="2053"/>
      <c r="F21" s="2053"/>
      <c r="G21" s="2053"/>
      <c r="H21" s="2053"/>
    </row>
    <row r="22" spans="4:11" x14ac:dyDescent="0.4">
      <c r="D22" s="2053"/>
      <c r="E22" s="2053"/>
      <c r="F22" s="2053"/>
      <c r="G22" s="2053"/>
      <c r="H22" s="2053"/>
    </row>
    <row r="23" spans="4:11" x14ac:dyDescent="0.4">
      <c r="D23" s="2053"/>
      <c r="E23" s="2053"/>
      <c r="F23" s="2053"/>
      <c r="G23" s="2053"/>
      <c r="H23" s="2053"/>
    </row>
  </sheetData>
  <sheetProtection algorithmName="SHA-512" hashValue="wxGHbmbB4EzKDAQdbXsdYcXUdB/78sNhIb13d0gu1mxKiUZz4xKbas08VDlODdIueX9xIaxC/THQg3d92e7bWQ==" saltValue="qrwkEi6dknXhODngTyiZXw==" spinCount="100000" sheet="1" objects="1" scenarios="1"/>
  <mergeCells count="3">
    <mergeCell ref="B3:I3"/>
    <mergeCell ref="B2:D2"/>
    <mergeCell ref="D18:H23"/>
  </mergeCells>
  <phoneticPr fontId="10"/>
  <conditionalFormatting sqref="D18:H23">
    <cfRule type="cellIs" dxfId="3" priority="1" operator="equal">
      <formula>"「寡婦控除」と「ひとり親控除」の双方に入力あり　　どちらか一方を削除してください"</formula>
    </cfRule>
  </conditionalFormatting>
  <dataValidations count="2">
    <dataValidation imeMode="halfAlpha" allowBlank="1" showInputMessage="1" showErrorMessage="1" sqref="D10:D13"/>
    <dataValidation type="whole" imeMode="halfAlpha" allowBlank="1" showInputMessage="1" showErrorMessage="1" errorTitle="無効な入力" error="「1」以外を入力しないでください" sqref="C6 D6">
      <formula1>1</formula1>
      <formula2>1</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19"/>
  <sheetViews>
    <sheetView showGridLines="0" showRowColHeaders="0" workbookViewId="0">
      <selection activeCell="G19" sqref="G19"/>
    </sheetView>
  </sheetViews>
  <sheetFormatPr defaultRowHeight="13.5" x14ac:dyDescent="0.15"/>
  <cols>
    <col min="1" max="1" width="0.875" style="326" customWidth="1"/>
    <col min="2" max="2" width="2.75" style="287" customWidth="1"/>
    <col min="3" max="4" width="12.25" style="287" customWidth="1"/>
    <col min="5" max="16384" width="9" style="287"/>
  </cols>
  <sheetData>
    <row r="1" spans="2:5" s="326" customFormat="1" ht="5.25" customHeight="1" x14ac:dyDescent="0.15"/>
    <row r="2" spans="2:5" ht="18.75" x14ac:dyDescent="0.2">
      <c r="B2" s="509" t="s">
        <v>681</v>
      </c>
      <c r="C2" s="510"/>
      <c r="D2" s="510"/>
      <c r="E2" s="511"/>
    </row>
    <row r="3" spans="2:5" ht="17.25" x14ac:dyDescent="0.2">
      <c r="B3" s="294" t="s">
        <v>669</v>
      </c>
    </row>
    <row r="4" spans="2:5" ht="18" customHeight="1" x14ac:dyDescent="0.15"/>
    <row r="5" spans="2:5" ht="18" customHeight="1" x14ac:dyDescent="0.15"/>
    <row r="6" spans="2:5" ht="18" customHeight="1" x14ac:dyDescent="0.15"/>
    <row r="7" spans="2:5" ht="18" customHeight="1" x14ac:dyDescent="0.15"/>
    <row r="8" spans="2:5" ht="18" customHeight="1" x14ac:dyDescent="0.15"/>
    <row r="9" spans="2:5" ht="18" customHeight="1" x14ac:dyDescent="0.15"/>
    <row r="10" spans="2:5" ht="18" customHeight="1" x14ac:dyDescent="0.15"/>
    <row r="11" spans="2:5" ht="18" customHeight="1" x14ac:dyDescent="0.15"/>
    <row r="12" spans="2:5" ht="18" customHeight="1" x14ac:dyDescent="0.15"/>
    <row r="13" spans="2:5" ht="18" customHeight="1" x14ac:dyDescent="0.15"/>
    <row r="14" spans="2:5" ht="18" customHeight="1" x14ac:dyDescent="0.15"/>
    <row r="15" spans="2:5" ht="18" customHeight="1" x14ac:dyDescent="0.15"/>
    <row r="19" spans="2:2" ht="17.25" x14ac:dyDescent="0.2">
      <c r="B19" s="294" t="s">
        <v>670</v>
      </c>
    </row>
  </sheetData>
  <sheetProtection algorithmName="SHA-512" hashValue="X+XDz1H4oXumKx/p2zkPw5/yRfLWxMArj8rwQ3rTNoFYm44+xbOaXVrzUVilTBb0WhMGZ8a+fVzwvuW0+SPS3w==" saltValue="gpoEl6bAYl2iM/Fmmjg4tA==" spinCount="100000" sheet="1" objects="1" scenarios="1"/>
  <mergeCells count="1">
    <mergeCell ref="B2:E2"/>
  </mergeCells>
  <phoneticPr fontId="1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tabColor rgb="FF00B050"/>
  </sheetPr>
  <dimension ref="A1:DL495"/>
  <sheetViews>
    <sheetView showGridLines="0" showRowColHeaders="0" showWhiteSpace="0" zoomScale="118" zoomScaleNormal="118" zoomScaleSheetLayoutView="106" workbookViewId="0">
      <selection activeCell="Z131" sqref="Z131:Z134"/>
    </sheetView>
  </sheetViews>
  <sheetFormatPr defaultColWidth="1.625" defaultRowHeight="4.5" customHeight="1" x14ac:dyDescent="0.4"/>
  <cols>
    <col min="1" max="1" width="5" style="154" customWidth="1"/>
    <col min="2" max="37" width="1.625" style="154" customWidth="1"/>
    <col min="38" max="38" width="1.875" style="154" customWidth="1"/>
    <col min="39" max="47" width="1.625" style="154" customWidth="1"/>
    <col min="48" max="48" width="1.875" style="154" customWidth="1"/>
    <col min="49" max="61" width="1.625" style="154"/>
    <col min="62" max="63" width="1.625" style="152"/>
    <col min="64" max="112" width="1.625" style="154"/>
    <col min="113" max="144" width="3.75" style="154" customWidth="1"/>
    <col min="145" max="16384" width="1.625" style="154"/>
  </cols>
  <sheetData>
    <row r="1" spans="1:81" ht="6" customHeight="1" x14ac:dyDescent="0.4">
      <c r="A1" s="1"/>
      <c r="B1" s="1836" t="s">
        <v>0</v>
      </c>
      <c r="C1" s="1836"/>
      <c r="D1" s="1836"/>
      <c r="E1" s="486"/>
      <c r="F1" s="486"/>
      <c r="G1" s="486"/>
      <c r="H1" s="486"/>
      <c r="I1" s="486"/>
      <c r="J1" s="1837" t="s">
        <v>780</v>
      </c>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1838"/>
      <c r="AO1" s="1838"/>
      <c r="AP1" s="1838"/>
      <c r="AQ1" s="1838"/>
      <c r="AR1" s="1838"/>
      <c r="AS1" s="1838"/>
      <c r="AT1" s="1838"/>
      <c r="AU1" s="1838"/>
      <c r="AV1" s="1838"/>
      <c r="AW1" s="1838"/>
      <c r="AX1" s="1838"/>
      <c r="AY1" s="1838"/>
      <c r="AZ1" s="1838"/>
      <c r="BA1" s="1838"/>
      <c r="BB1" s="1838"/>
      <c r="BC1" s="1838"/>
      <c r="BD1" s="432"/>
      <c r="BE1" s="432"/>
      <c r="BF1" s="431"/>
    </row>
    <row r="2" spans="1:81" ht="10.5" customHeight="1" x14ac:dyDescent="0.4">
      <c r="A2" s="486"/>
      <c r="B2" s="1836"/>
      <c r="C2" s="1836"/>
      <c r="D2" s="1836"/>
      <c r="E2" s="486"/>
      <c r="F2" s="486"/>
      <c r="G2" s="486"/>
      <c r="H2" s="486"/>
      <c r="I2" s="486"/>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838"/>
      <c r="AO2" s="1838"/>
      <c r="AP2" s="1838"/>
      <c r="AQ2" s="1838"/>
      <c r="AR2" s="1838"/>
      <c r="AS2" s="1838"/>
      <c r="AT2" s="1838"/>
      <c r="AU2" s="1838"/>
      <c r="AV2" s="1838"/>
      <c r="AW2" s="1838"/>
      <c r="AX2" s="1838"/>
      <c r="AY2" s="1838"/>
      <c r="AZ2" s="1838"/>
      <c r="BA2" s="1838"/>
      <c r="BB2" s="1838"/>
      <c r="BC2" s="1838"/>
      <c r="BD2" s="1839"/>
      <c r="BE2" s="1839"/>
      <c r="BF2" s="1839"/>
    </row>
    <row r="3" spans="1:81" ht="6" customHeight="1" x14ac:dyDescent="0.4">
      <c r="A3" s="486"/>
      <c r="B3" s="486"/>
      <c r="C3" s="486"/>
      <c r="D3" s="486"/>
      <c r="E3" s="486"/>
      <c r="F3" s="486"/>
      <c r="G3" s="486"/>
      <c r="H3" s="486"/>
      <c r="I3" s="486"/>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9"/>
      <c r="BE3" s="1839"/>
      <c r="BF3" s="1839"/>
    </row>
    <row r="4" spans="1:81" ht="6" customHeight="1" x14ac:dyDescent="0.4">
      <c r="A4" s="486"/>
      <c r="B4" s="486"/>
      <c r="C4" s="486"/>
      <c r="D4" s="486"/>
      <c r="E4" s="486"/>
      <c r="F4" s="486"/>
      <c r="G4" s="486"/>
      <c r="H4" s="486"/>
      <c r="I4" s="486"/>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9"/>
      <c r="BE4" s="1839"/>
      <c r="BF4" s="1839"/>
    </row>
    <row r="5" spans="1:81" ht="6" customHeight="1" x14ac:dyDescent="0.4">
      <c r="A5" s="486"/>
      <c r="B5" s="486"/>
      <c r="C5" s="486"/>
      <c r="D5" s="486"/>
      <c r="E5" s="486"/>
      <c r="F5" s="486"/>
      <c r="G5" s="486"/>
      <c r="H5" s="486"/>
      <c r="I5" s="486"/>
      <c r="J5" s="1838"/>
      <c r="K5" s="1838"/>
      <c r="L5" s="1838"/>
      <c r="M5" s="1838"/>
      <c r="N5" s="1838"/>
      <c r="O5" s="1838"/>
      <c r="P5" s="1838"/>
      <c r="Q5" s="1838"/>
      <c r="R5" s="1838"/>
      <c r="S5" s="1838"/>
      <c r="T5" s="1838"/>
      <c r="U5" s="1838"/>
      <c r="V5" s="1838"/>
      <c r="W5" s="1838"/>
      <c r="X5" s="1838"/>
      <c r="Y5" s="1838"/>
      <c r="Z5" s="1838"/>
      <c r="AA5" s="1838"/>
      <c r="AB5" s="1838"/>
      <c r="AC5" s="1838"/>
      <c r="AD5" s="1838"/>
      <c r="AE5" s="1838"/>
      <c r="AF5" s="1838"/>
      <c r="AG5" s="1838"/>
      <c r="AH5" s="1838"/>
      <c r="AI5" s="1838"/>
      <c r="AJ5" s="1838"/>
      <c r="AK5" s="1838"/>
      <c r="AL5" s="1838"/>
      <c r="AM5" s="1838"/>
      <c r="AN5" s="1838"/>
      <c r="AO5" s="1838"/>
      <c r="AP5" s="1838"/>
      <c r="AQ5" s="1838"/>
      <c r="AR5" s="1838"/>
      <c r="AS5" s="1838"/>
      <c r="AT5" s="1838"/>
      <c r="AU5" s="1838"/>
      <c r="AV5" s="1838"/>
      <c r="AW5" s="1838"/>
      <c r="AX5" s="1838"/>
      <c r="AY5" s="1838"/>
      <c r="AZ5" s="1838"/>
      <c r="BA5" s="1838"/>
      <c r="BB5" s="1838"/>
      <c r="BC5" s="1838"/>
      <c r="BD5" s="1839"/>
      <c r="BE5" s="1839"/>
      <c r="BF5" s="1839"/>
    </row>
    <row r="6" spans="1:81" ht="6" customHeight="1" x14ac:dyDescent="0.4">
      <c r="A6" s="486"/>
      <c r="B6" s="486"/>
      <c r="C6" s="486"/>
      <c r="D6" s="486"/>
      <c r="E6" s="486"/>
      <c r="F6" s="486"/>
      <c r="G6" s="486"/>
      <c r="H6" s="486"/>
      <c r="I6" s="486"/>
      <c r="J6" s="1838"/>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1838"/>
      <c r="BB6" s="1838"/>
      <c r="BC6" s="1838"/>
      <c r="BD6" s="1839"/>
      <c r="BE6" s="1839"/>
      <c r="BF6" s="1839"/>
    </row>
    <row r="7" spans="1:81" ht="4.3499999999999996" customHeight="1" x14ac:dyDescent="0.4">
      <c r="A7" s="431"/>
      <c r="B7" s="431"/>
      <c r="C7" s="2"/>
      <c r="D7" s="432"/>
      <c r="E7" s="432"/>
      <c r="F7" s="432"/>
      <c r="G7" s="432"/>
      <c r="H7" s="432"/>
      <c r="I7" s="432"/>
      <c r="J7" s="855"/>
      <c r="K7" s="856"/>
      <c r="L7" s="856"/>
      <c r="M7" s="856"/>
      <c r="N7" s="856"/>
      <c r="O7" s="856"/>
      <c r="P7" s="856"/>
      <c r="Q7" s="856"/>
      <c r="R7" s="856"/>
      <c r="S7" s="856"/>
      <c r="T7" s="856"/>
      <c r="U7" s="856"/>
      <c r="V7" s="856"/>
      <c r="W7" s="856"/>
      <c r="X7" s="856"/>
      <c r="Y7" s="856"/>
      <c r="Z7" s="1616" t="s">
        <v>1</v>
      </c>
      <c r="AA7" s="1616"/>
      <c r="AB7" s="1840"/>
      <c r="AC7" s="909" t="s">
        <v>2</v>
      </c>
      <c r="AD7" s="780"/>
      <c r="AE7" s="780"/>
      <c r="AF7" s="780"/>
      <c r="AG7" s="905"/>
      <c r="AH7" s="1844"/>
      <c r="AI7" s="1845"/>
      <c r="AJ7" s="1845"/>
      <c r="AK7" s="1845"/>
      <c r="AL7" s="1845"/>
      <c r="AM7" s="1845"/>
      <c r="AN7" s="1845"/>
      <c r="AO7" s="1845"/>
      <c r="AP7" s="1845"/>
      <c r="AQ7" s="1845"/>
      <c r="AR7" s="1845"/>
      <c r="AS7" s="1845"/>
      <c r="AT7" s="1845"/>
      <c r="AU7" s="1845"/>
      <c r="AV7" s="1845"/>
      <c r="AW7" s="1845"/>
      <c r="AX7" s="1845"/>
      <c r="AY7" s="1845"/>
      <c r="AZ7" s="1845"/>
      <c r="BA7" s="1845"/>
      <c r="BB7" s="1845"/>
      <c r="BC7" s="1845"/>
      <c r="BD7" s="1845"/>
      <c r="BE7" s="1846"/>
      <c r="BF7" s="431"/>
    </row>
    <row r="8" spans="1:81" ht="4.3499999999999996" customHeight="1" x14ac:dyDescent="0.4">
      <c r="A8" s="431"/>
      <c r="B8" s="2"/>
      <c r="C8" s="2"/>
      <c r="D8" s="432"/>
      <c r="E8" s="432"/>
      <c r="F8" s="432"/>
      <c r="G8" s="432"/>
      <c r="H8" s="432"/>
      <c r="I8" s="432"/>
      <c r="J8" s="858"/>
      <c r="K8" s="593"/>
      <c r="L8" s="593"/>
      <c r="M8" s="593"/>
      <c r="N8" s="593"/>
      <c r="O8" s="593"/>
      <c r="P8" s="593"/>
      <c r="Q8" s="593"/>
      <c r="R8" s="593"/>
      <c r="S8" s="593"/>
      <c r="T8" s="593"/>
      <c r="U8" s="593"/>
      <c r="V8" s="593"/>
      <c r="W8" s="593"/>
      <c r="X8" s="593"/>
      <c r="Y8" s="593"/>
      <c r="Z8" s="689"/>
      <c r="AA8" s="689"/>
      <c r="AB8" s="1841"/>
      <c r="AC8" s="910"/>
      <c r="AD8" s="781"/>
      <c r="AE8" s="781"/>
      <c r="AF8" s="781"/>
      <c r="AG8" s="906"/>
      <c r="AH8" s="1847"/>
      <c r="AI8" s="1848"/>
      <c r="AJ8" s="1848"/>
      <c r="AK8" s="1848"/>
      <c r="AL8" s="1848"/>
      <c r="AM8" s="1848"/>
      <c r="AN8" s="1848"/>
      <c r="AO8" s="1848"/>
      <c r="AP8" s="1848"/>
      <c r="AQ8" s="1848"/>
      <c r="AR8" s="1848"/>
      <c r="AS8" s="1848"/>
      <c r="AT8" s="1848"/>
      <c r="AU8" s="1848"/>
      <c r="AV8" s="1848"/>
      <c r="AW8" s="1848"/>
      <c r="AX8" s="1848"/>
      <c r="AY8" s="1848"/>
      <c r="AZ8" s="1848"/>
      <c r="BA8" s="1848"/>
      <c r="BB8" s="1848"/>
      <c r="BC8" s="1848"/>
      <c r="BD8" s="1848"/>
      <c r="BE8" s="1849"/>
      <c r="BF8" s="431"/>
    </row>
    <row r="9" spans="1:81" ht="4.3499999999999996" customHeight="1" x14ac:dyDescent="0.4">
      <c r="A9" s="431"/>
      <c r="B9" s="2"/>
      <c r="C9" s="2"/>
      <c r="D9" s="432"/>
      <c r="E9" s="432"/>
      <c r="F9" s="432"/>
      <c r="G9" s="432"/>
      <c r="H9" s="432"/>
      <c r="I9" s="432"/>
      <c r="J9" s="858"/>
      <c r="K9" s="593"/>
      <c r="L9" s="593"/>
      <c r="M9" s="593"/>
      <c r="N9" s="593"/>
      <c r="O9" s="593"/>
      <c r="P9" s="593"/>
      <c r="Q9" s="593"/>
      <c r="R9" s="593"/>
      <c r="S9" s="593"/>
      <c r="T9" s="593"/>
      <c r="U9" s="593"/>
      <c r="V9" s="593"/>
      <c r="W9" s="593"/>
      <c r="X9" s="593"/>
      <c r="Y9" s="593"/>
      <c r="Z9" s="689"/>
      <c r="AA9" s="689"/>
      <c r="AB9" s="1841"/>
      <c r="AC9" s="910"/>
      <c r="AD9" s="781"/>
      <c r="AE9" s="781"/>
      <c r="AF9" s="781"/>
      <c r="AG9" s="906"/>
      <c r="AH9" s="1847"/>
      <c r="AI9" s="1848"/>
      <c r="AJ9" s="1848"/>
      <c r="AK9" s="1848"/>
      <c r="AL9" s="1848"/>
      <c r="AM9" s="1848"/>
      <c r="AN9" s="1848"/>
      <c r="AO9" s="1848"/>
      <c r="AP9" s="1848"/>
      <c r="AQ9" s="1848"/>
      <c r="AR9" s="1848"/>
      <c r="AS9" s="1848"/>
      <c r="AT9" s="1848"/>
      <c r="AU9" s="1848"/>
      <c r="AV9" s="1848"/>
      <c r="AW9" s="1848"/>
      <c r="AX9" s="1848"/>
      <c r="AY9" s="1848"/>
      <c r="AZ9" s="1848"/>
      <c r="BA9" s="1848"/>
      <c r="BB9" s="1848"/>
      <c r="BC9" s="1848"/>
      <c r="BD9" s="1848"/>
      <c r="BE9" s="1849"/>
      <c r="BF9" s="431"/>
    </row>
    <row r="10" spans="1:81" ht="4.3499999999999996" customHeight="1" thickBot="1" x14ac:dyDescent="0.45">
      <c r="A10" s="431"/>
      <c r="B10" s="2"/>
      <c r="C10" s="2"/>
      <c r="D10" s="3"/>
      <c r="E10" s="3"/>
      <c r="F10" s="3"/>
      <c r="G10" s="3"/>
      <c r="H10" s="3"/>
      <c r="I10" s="3"/>
      <c r="J10" s="1581"/>
      <c r="K10" s="700"/>
      <c r="L10" s="700"/>
      <c r="M10" s="700"/>
      <c r="N10" s="700"/>
      <c r="O10" s="700"/>
      <c r="P10" s="700"/>
      <c r="Q10" s="700"/>
      <c r="R10" s="700"/>
      <c r="S10" s="700"/>
      <c r="T10" s="700"/>
      <c r="U10" s="700"/>
      <c r="V10" s="700"/>
      <c r="W10" s="700"/>
      <c r="X10" s="700"/>
      <c r="Y10" s="700"/>
      <c r="Z10" s="1842"/>
      <c r="AA10" s="1842"/>
      <c r="AB10" s="1843"/>
      <c r="AC10" s="911"/>
      <c r="AD10" s="907"/>
      <c r="AE10" s="907"/>
      <c r="AF10" s="907"/>
      <c r="AG10" s="908"/>
      <c r="AH10" s="1850"/>
      <c r="AI10" s="1851"/>
      <c r="AJ10" s="1851"/>
      <c r="AK10" s="1851"/>
      <c r="AL10" s="1851"/>
      <c r="AM10" s="1851"/>
      <c r="AN10" s="1851"/>
      <c r="AO10" s="1851"/>
      <c r="AP10" s="1851"/>
      <c r="AQ10" s="1851"/>
      <c r="AR10" s="1851"/>
      <c r="AS10" s="1851"/>
      <c r="AT10" s="1851"/>
      <c r="AU10" s="1851"/>
      <c r="AV10" s="1851"/>
      <c r="AW10" s="1851"/>
      <c r="AX10" s="1851"/>
      <c r="AY10" s="1851"/>
      <c r="AZ10" s="1851"/>
      <c r="BA10" s="1851"/>
      <c r="BB10" s="1851"/>
      <c r="BC10" s="1851"/>
      <c r="BD10" s="1851"/>
      <c r="BE10" s="1852"/>
      <c r="BF10" s="431"/>
    </row>
    <row r="11" spans="1:81" ht="4.3499999999999996" customHeight="1" x14ac:dyDescent="0.4">
      <c r="A11" s="431"/>
      <c r="B11" s="1873" t="s">
        <v>3</v>
      </c>
      <c r="C11" s="1873"/>
      <c r="D11" s="1874" t="s">
        <v>4</v>
      </c>
      <c r="E11" s="1875"/>
      <c r="F11" s="1875"/>
      <c r="G11" s="1875"/>
      <c r="H11" s="1875"/>
      <c r="I11" s="1876"/>
      <c r="J11" s="1883" t="s">
        <v>5</v>
      </c>
      <c r="K11" s="1884"/>
      <c r="L11" s="1884"/>
      <c r="M11" s="1884"/>
      <c r="N11" s="1889">
        <f>受付!D5</f>
        <v>0</v>
      </c>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1890"/>
      <c r="AL11" s="1890"/>
      <c r="AM11" s="1890"/>
      <c r="AN11" s="1890"/>
      <c r="AO11" s="1891"/>
      <c r="AP11" s="1897" t="s">
        <v>6</v>
      </c>
      <c r="AQ11" s="1897"/>
      <c r="AR11" s="1897"/>
      <c r="AS11" s="1897"/>
      <c r="AT11" s="1897"/>
      <c r="AU11" s="1897"/>
      <c r="AV11" s="1910">
        <f>受付!D11</f>
        <v>0</v>
      </c>
      <c r="AW11" s="1910"/>
      <c r="AX11" s="1910"/>
      <c r="AY11" s="1910"/>
      <c r="AZ11" s="1910"/>
      <c r="BA11" s="1910"/>
      <c r="BB11" s="1910"/>
      <c r="BC11" s="1910"/>
      <c r="BD11" s="1910"/>
      <c r="BE11" s="1911"/>
      <c r="BF11" s="431"/>
    </row>
    <row r="12" spans="1:81" ht="4.3499999999999996" customHeight="1" x14ac:dyDescent="0.4">
      <c r="A12" s="431"/>
      <c r="B12" s="1873"/>
      <c r="C12" s="1873"/>
      <c r="D12" s="1877"/>
      <c r="E12" s="1878"/>
      <c r="F12" s="1878"/>
      <c r="G12" s="1878"/>
      <c r="H12" s="1878"/>
      <c r="I12" s="1879"/>
      <c r="J12" s="1885"/>
      <c r="K12" s="1886"/>
      <c r="L12" s="1886"/>
      <c r="M12" s="1886"/>
      <c r="N12" s="1892"/>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1893"/>
      <c r="AM12" s="1893"/>
      <c r="AN12" s="1893"/>
      <c r="AO12" s="1891"/>
      <c r="AP12" s="1898"/>
      <c r="AQ12" s="1898"/>
      <c r="AR12" s="1898"/>
      <c r="AS12" s="1898"/>
      <c r="AT12" s="1898"/>
      <c r="AU12" s="1898"/>
      <c r="AV12" s="1912"/>
      <c r="AW12" s="1912"/>
      <c r="AX12" s="1912"/>
      <c r="AY12" s="1912"/>
      <c r="AZ12" s="1912"/>
      <c r="BA12" s="1912"/>
      <c r="BB12" s="1912"/>
      <c r="BC12" s="1912"/>
      <c r="BD12" s="1912"/>
      <c r="BE12" s="1913"/>
      <c r="BF12" s="431"/>
    </row>
    <row r="13" spans="1:81" ht="6" customHeight="1" x14ac:dyDescent="0.4">
      <c r="A13" s="431"/>
      <c r="B13" s="1873"/>
      <c r="C13" s="1873"/>
      <c r="D13" s="1877"/>
      <c r="E13" s="1878"/>
      <c r="F13" s="1878"/>
      <c r="G13" s="1878"/>
      <c r="H13" s="1878"/>
      <c r="I13" s="1879"/>
      <c r="J13" s="1885"/>
      <c r="K13" s="1886"/>
      <c r="L13" s="1886"/>
      <c r="M13" s="1886"/>
      <c r="N13" s="1892"/>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893"/>
      <c r="AN13" s="1893"/>
      <c r="AO13" s="1891"/>
      <c r="AP13" s="1898"/>
      <c r="AQ13" s="1898"/>
      <c r="AR13" s="1898"/>
      <c r="AS13" s="1898"/>
      <c r="AT13" s="1898"/>
      <c r="AU13" s="1898"/>
      <c r="AV13" s="1912"/>
      <c r="AW13" s="1912"/>
      <c r="AX13" s="1912"/>
      <c r="AY13" s="1912"/>
      <c r="AZ13" s="1912"/>
      <c r="BA13" s="1912"/>
      <c r="BB13" s="1912"/>
      <c r="BC13" s="1912"/>
      <c r="BD13" s="1912"/>
      <c r="BE13" s="1913"/>
      <c r="BF13" s="431"/>
    </row>
    <row r="14" spans="1:81" ht="6" customHeight="1" x14ac:dyDescent="0.4">
      <c r="A14" s="431"/>
      <c r="B14" s="1873"/>
      <c r="C14" s="1873"/>
      <c r="D14" s="1877"/>
      <c r="E14" s="1878"/>
      <c r="F14" s="1878"/>
      <c r="G14" s="1878"/>
      <c r="H14" s="1878"/>
      <c r="I14" s="1879"/>
      <c r="J14" s="1885"/>
      <c r="K14" s="1886"/>
      <c r="L14" s="1886"/>
      <c r="M14" s="1886"/>
      <c r="N14" s="1892"/>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1893"/>
      <c r="AM14" s="1893"/>
      <c r="AN14" s="1893"/>
      <c r="AO14" s="1891"/>
      <c r="AP14" s="1898"/>
      <c r="AQ14" s="1898"/>
      <c r="AR14" s="1898"/>
      <c r="AS14" s="1898"/>
      <c r="AT14" s="1898"/>
      <c r="AU14" s="1898"/>
      <c r="AV14" s="1912"/>
      <c r="AW14" s="1912"/>
      <c r="AX14" s="1912"/>
      <c r="AY14" s="1912"/>
      <c r="AZ14" s="1912"/>
      <c r="BA14" s="1912"/>
      <c r="BB14" s="1912"/>
      <c r="BC14" s="1912"/>
      <c r="BD14" s="1912"/>
      <c r="BE14" s="1913"/>
      <c r="BF14" s="431"/>
    </row>
    <row r="15" spans="1:81" ht="6" customHeight="1" x14ac:dyDescent="0.4">
      <c r="A15" s="431"/>
      <c r="B15" s="1873"/>
      <c r="C15" s="1873"/>
      <c r="D15" s="1877"/>
      <c r="E15" s="1878"/>
      <c r="F15" s="1878"/>
      <c r="G15" s="1878"/>
      <c r="H15" s="1878"/>
      <c r="I15" s="1879"/>
      <c r="J15" s="1885"/>
      <c r="K15" s="1886"/>
      <c r="L15" s="1886"/>
      <c r="M15" s="1886"/>
      <c r="N15" s="1894"/>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1895"/>
      <c r="AM15" s="1895"/>
      <c r="AN15" s="1895"/>
      <c r="AO15" s="1896"/>
      <c r="AP15" s="1898"/>
      <c r="AQ15" s="1898"/>
      <c r="AR15" s="1898"/>
      <c r="AS15" s="1898"/>
      <c r="AT15" s="1898"/>
      <c r="AU15" s="1898"/>
      <c r="AV15" s="1912"/>
      <c r="AW15" s="1912"/>
      <c r="AX15" s="1912"/>
      <c r="AY15" s="1912"/>
      <c r="AZ15" s="1912"/>
      <c r="BA15" s="1912"/>
      <c r="BB15" s="1912"/>
      <c r="BC15" s="1912"/>
      <c r="BD15" s="1912"/>
      <c r="BE15" s="1913"/>
      <c r="BF15" s="431"/>
      <c r="BH15" s="1835"/>
      <c r="BI15" s="1835"/>
      <c r="BJ15" s="1835"/>
      <c r="BK15" s="1835"/>
      <c r="BL15" s="1835"/>
      <c r="BM15" s="1835"/>
      <c r="BN15" s="1835"/>
      <c r="BO15" s="1835"/>
      <c r="BP15" s="1835"/>
      <c r="BQ15" s="1835"/>
      <c r="BR15" s="1835"/>
      <c r="BS15" s="1835"/>
      <c r="BT15" s="1835"/>
      <c r="BU15" s="1835"/>
      <c r="BV15" s="1835"/>
      <c r="BW15" s="1835"/>
      <c r="BX15" s="1835"/>
      <c r="BY15" s="1835"/>
      <c r="BZ15" s="1835"/>
      <c r="CA15" s="1835"/>
      <c r="CB15" s="1835"/>
      <c r="CC15" s="1835"/>
    </row>
    <row r="16" spans="1:81" ht="6" customHeight="1" x14ac:dyDescent="0.4">
      <c r="A16" s="431"/>
      <c r="B16" s="1873"/>
      <c r="C16" s="1873"/>
      <c r="D16" s="1877"/>
      <c r="E16" s="1878"/>
      <c r="F16" s="1878"/>
      <c r="G16" s="1878"/>
      <c r="H16" s="1878"/>
      <c r="I16" s="1879"/>
      <c r="J16" s="1908" t="s">
        <v>781</v>
      </c>
      <c r="K16" s="1909"/>
      <c r="L16" s="1909"/>
      <c r="M16" s="1909"/>
      <c r="N16" s="1914">
        <f>受付!D6</f>
        <v>0</v>
      </c>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886" t="s">
        <v>632</v>
      </c>
      <c r="AQ16" s="1886"/>
      <c r="AR16" s="1886"/>
      <c r="AS16" s="1886"/>
      <c r="AT16" s="1886"/>
      <c r="AU16" s="1886"/>
      <c r="AV16" s="1915">
        <f>受付!D8</f>
        <v>0</v>
      </c>
      <c r="AW16" s="1916"/>
      <c r="AX16" s="1916"/>
      <c r="AY16" s="1916"/>
      <c r="AZ16" s="1916"/>
      <c r="BA16" s="1916"/>
      <c r="BB16" s="1916"/>
      <c r="BC16" s="1916"/>
      <c r="BD16" s="1916"/>
      <c r="BE16" s="1917"/>
      <c r="BF16" s="431"/>
      <c r="BH16" s="1835"/>
      <c r="BI16" s="1835"/>
      <c r="BJ16" s="1835"/>
      <c r="BK16" s="1835"/>
      <c r="BL16" s="1835"/>
      <c r="BM16" s="1835"/>
      <c r="BN16" s="1835"/>
      <c r="BO16" s="1835"/>
      <c r="BP16" s="1835"/>
      <c r="BQ16" s="1835"/>
      <c r="BR16" s="1835"/>
      <c r="BS16" s="1835"/>
      <c r="BT16" s="1835"/>
      <c r="BU16" s="1835"/>
      <c r="BV16" s="1835"/>
      <c r="BW16" s="1835"/>
      <c r="BX16" s="1835"/>
      <c r="BY16" s="1835"/>
      <c r="BZ16" s="1835"/>
      <c r="CA16" s="1835"/>
      <c r="CB16" s="1835"/>
      <c r="CC16" s="1835"/>
    </row>
    <row r="17" spans="1:81" ht="6" customHeight="1" x14ac:dyDescent="0.4">
      <c r="A17" s="431"/>
      <c r="B17" s="1873"/>
      <c r="C17" s="1873"/>
      <c r="D17" s="1877"/>
      <c r="E17" s="1878"/>
      <c r="F17" s="1878"/>
      <c r="G17" s="1878"/>
      <c r="H17" s="1878"/>
      <c r="I17" s="1879"/>
      <c r="J17" s="1908"/>
      <c r="K17" s="1909"/>
      <c r="L17" s="1909"/>
      <c r="M17" s="1909"/>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886"/>
      <c r="AQ17" s="1886"/>
      <c r="AR17" s="1886"/>
      <c r="AS17" s="1886"/>
      <c r="AT17" s="1886"/>
      <c r="AU17" s="1886"/>
      <c r="AV17" s="1918"/>
      <c r="AW17" s="1919"/>
      <c r="AX17" s="1919"/>
      <c r="AY17" s="1919"/>
      <c r="AZ17" s="1919"/>
      <c r="BA17" s="1919"/>
      <c r="BB17" s="1919"/>
      <c r="BC17" s="1919"/>
      <c r="BD17" s="1919"/>
      <c r="BE17" s="1920"/>
      <c r="BF17" s="431"/>
      <c r="BH17" s="1835"/>
      <c r="BI17" s="1835"/>
      <c r="BJ17" s="1835"/>
      <c r="BK17" s="1835"/>
      <c r="BL17" s="1835"/>
      <c r="BM17" s="1835"/>
      <c r="BN17" s="1835"/>
      <c r="BO17" s="1835"/>
      <c r="BP17" s="1835"/>
      <c r="BQ17" s="1835"/>
      <c r="BR17" s="1835"/>
      <c r="BS17" s="1835"/>
      <c r="BT17" s="1835"/>
      <c r="BU17" s="1835"/>
      <c r="BV17" s="1835"/>
      <c r="BW17" s="1835"/>
      <c r="BX17" s="1835"/>
      <c r="BY17" s="1835"/>
      <c r="BZ17" s="1835"/>
      <c r="CA17" s="1835"/>
      <c r="CB17" s="1835"/>
      <c r="CC17" s="1835"/>
    </row>
    <row r="18" spans="1:81" ht="6.75" customHeight="1" x14ac:dyDescent="0.4">
      <c r="A18" s="431"/>
      <c r="B18" s="1873"/>
      <c r="C18" s="1873"/>
      <c r="D18" s="1877"/>
      <c r="E18" s="1878"/>
      <c r="F18" s="1878"/>
      <c r="G18" s="1878"/>
      <c r="H18" s="1878"/>
      <c r="I18" s="1879"/>
      <c r="J18" s="1908"/>
      <c r="K18" s="1909"/>
      <c r="L18" s="1909"/>
      <c r="M18" s="1909"/>
      <c r="N18" s="1914"/>
      <c r="O18" s="1914"/>
      <c r="P18" s="1914"/>
      <c r="Q18" s="1914"/>
      <c r="R18" s="1914"/>
      <c r="S18" s="1914"/>
      <c r="T18" s="1914"/>
      <c r="U18" s="1914"/>
      <c r="V18" s="1914"/>
      <c r="W18" s="1914"/>
      <c r="X18" s="1914"/>
      <c r="Y18" s="1914"/>
      <c r="Z18" s="1914"/>
      <c r="AA18" s="1914"/>
      <c r="AB18" s="1914"/>
      <c r="AC18" s="1914"/>
      <c r="AD18" s="1914"/>
      <c r="AE18" s="1914"/>
      <c r="AF18" s="1914"/>
      <c r="AG18" s="1914"/>
      <c r="AH18" s="1914"/>
      <c r="AI18" s="1914"/>
      <c r="AJ18" s="1914"/>
      <c r="AK18" s="1914"/>
      <c r="AL18" s="1914"/>
      <c r="AM18" s="1914"/>
      <c r="AN18" s="1914"/>
      <c r="AO18" s="1914"/>
      <c r="AP18" s="1886"/>
      <c r="AQ18" s="1886"/>
      <c r="AR18" s="1886"/>
      <c r="AS18" s="1886"/>
      <c r="AT18" s="1886"/>
      <c r="AU18" s="1886"/>
      <c r="AV18" s="1953">
        <f>受付!E8</f>
        <v>0</v>
      </c>
      <c r="AW18" s="1954"/>
      <c r="AX18" s="1954"/>
      <c r="AY18" s="1954"/>
      <c r="AZ18" s="1954"/>
      <c r="BA18" s="1954"/>
      <c r="BB18" s="1954"/>
      <c r="BC18" s="1954"/>
      <c r="BD18" s="1954"/>
      <c r="BE18" s="1955"/>
      <c r="BF18" s="431"/>
      <c r="BH18" s="1835"/>
      <c r="BI18" s="1835"/>
      <c r="BJ18" s="1835"/>
      <c r="BK18" s="1835"/>
      <c r="BL18" s="1835"/>
      <c r="BM18" s="1835"/>
      <c r="BN18" s="1835"/>
      <c r="BO18" s="1835"/>
      <c r="BP18" s="1835"/>
      <c r="BQ18" s="1835"/>
      <c r="BR18" s="1835"/>
      <c r="BS18" s="1835"/>
      <c r="BT18" s="1835"/>
      <c r="BU18" s="1835"/>
      <c r="BV18" s="1835"/>
      <c r="BW18" s="1835"/>
      <c r="BX18" s="1835"/>
      <c r="BY18" s="1835"/>
      <c r="BZ18" s="1835"/>
      <c r="CA18" s="1835"/>
      <c r="CB18" s="1835"/>
      <c r="CC18" s="1835"/>
    </row>
    <row r="19" spans="1:81" ht="6.75" customHeight="1" x14ac:dyDescent="0.4">
      <c r="A19" s="431"/>
      <c r="B19" s="1873"/>
      <c r="C19" s="1873"/>
      <c r="D19" s="1880"/>
      <c r="E19" s="1881"/>
      <c r="F19" s="1881"/>
      <c r="G19" s="1881"/>
      <c r="H19" s="1881"/>
      <c r="I19" s="1882"/>
      <c r="J19" s="1908"/>
      <c r="K19" s="1909"/>
      <c r="L19" s="1909"/>
      <c r="M19" s="1909"/>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886"/>
      <c r="AQ19" s="1886"/>
      <c r="AR19" s="1886"/>
      <c r="AS19" s="1886"/>
      <c r="AT19" s="1886"/>
      <c r="AU19" s="1886"/>
      <c r="AV19" s="1956"/>
      <c r="AW19" s="1957"/>
      <c r="AX19" s="1957"/>
      <c r="AY19" s="1957"/>
      <c r="AZ19" s="1957"/>
      <c r="BA19" s="1957"/>
      <c r="BB19" s="1957"/>
      <c r="BC19" s="1957"/>
      <c r="BD19" s="1957"/>
      <c r="BE19" s="1958"/>
      <c r="BF19" s="431"/>
      <c r="BH19" s="1835"/>
      <c r="BI19" s="1835"/>
      <c r="BJ19" s="1835"/>
      <c r="BK19" s="1835"/>
      <c r="BL19" s="1835"/>
      <c r="BM19" s="1835"/>
      <c r="BN19" s="1835"/>
      <c r="BO19" s="1835"/>
      <c r="BP19" s="1835"/>
      <c r="BQ19" s="1835"/>
      <c r="BR19" s="1835"/>
      <c r="BS19" s="1835"/>
      <c r="BT19" s="1835"/>
      <c r="BU19" s="1835"/>
      <c r="BV19" s="1835"/>
      <c r="BW19" s="1835"/>
      <c r="BX19" s="1835"/>
      <c r="BY19" s="1835"/>
      <c r="BZ19" s="1835"/>
      <c r="CA19" s="1835"/>
      <c r="CB19" s="1835"/>
      <c r="CC19" s="1835"/>
    </row>
    <row r="20" spans="1:81" ht="6.75" customHeight="1" x14ac:dyDescent="0.4">
      <c r="A20" s="431"/>
      <c r="B20" s="1873"/>
      <c r="C20" s="1873"/>
      <c r="D20" s="1853" t="s">
        <v>7</v>
      </c>
      <c r="E20" s="1854"/>
      <c r="F20" s="1854"/>
      <c r="G20" s="1854"/>
      <c r="H20" s="1854"/>
      <c r="I20" s="1855"/>
      <c r="J20" s="1859" t="s">
        <v>8</v>
      </c>
      <c r="K20" s="1860"/>
      <c r="L20" s="1860"/>
      <c r="M20" s="1861"/>
      <c r="N20" s="1959">
        <f>受付!D7</f>
        <v>0</v>
      </c>
      <c r="O20" s="1960"/>
      <c r="P20" s="1960"/>
      <c r="Q20" s="1960"/>
      <c r="R20" s="1960"/>
      <c r="S20" s="1960"/>
      <c r="T20" s="1960"/>
      <c r="U20" s="1960"/>
      <c r="V20" s="1960"/>
      <c r="W20" s="1960"/>
      <c r="X20" s="1960"/>
      <c r="Y20" s="1960"/>
      <c r="Z20" s="1960"/>
      <c r="AA20" s="1960"/>
      <c r="AB20" s="1960"/>
      <c r="AC20" s="1960"/>
      <c r="AD20" s="1960"/>
      <c r="AE20" s="1961"/>
      <c r="AF20" s="1865" t="s">
        <v>9</v>
      </c>
      <c r="AG20" s="1866"/>
      <c r="AH20" s="1866"/>
      <c r="AI20" s="1866"/>
      <c r="AJ20" s="1866"/>
      <c r="AK20" s="1866"/>
      <c r="AL20" s="1866"/>
      <c r="AM20" s="1866"/>
      <c r="AN20" s="1866"/>
      <c r="AO20" s="1867"/>
      <c r="AP20" s="1899">
        <f>受付!D9</f>
        <v>0</v>
      </c>
      <c r="AQ20" s="1900"/>
      <c r="AR20" s="1900"/>
      <c r="AS20" s="1900"/>
      <c r="AT20" s="1900"/>
      <c r="AU20" s="1900"/>
      <c r="AV20" s="1900"/>
      <c r="AW20" s="1900"/>
      <c r="AX20" s="1900"/>
      <c r="AY20" s="1900"/>
      <c r="AZ20" s="1900"/>
      <c r="BA20" s="1900"/>
      <c r="BB20" s="1900"/>
      <c r="BC20" s="1900"/>
      <c r="BD20" s="1900"/>
      <c r="BE20" s="1901"/>
      <c r="BF20" s="431"/>
      <c r="BH20" s="1835"/>
      <c r="BI20" s="1835"/>
      <c r="BJ20" s="1835"/>
      <c r="BK20" s="1835"/>
      <c r="BL20" s="1835"/>
      <c r="BM20" s="1835"/>
      <c r="BN20" s="1835"/>
      <c r="BO20" s="1835"/>
      <c r="BP20" s="1835"/>
      <c r="BQ20" s="1835"/>
      <c r="BR20" s="1835"/>
      <c r="BS20" s="1835"/>
      <c r="BT20" s="1835"/>
      <c r="BU20" s="1835"/>
      <c r="BV20" s="1835"/>
      <c r="BW20" s="1835"/>
      <c r="BX20" s="1835"/>
      <c r="BY20" s="1835"/>
      <c r="BZ20" s="1835"/>
      <c r="CA20" s="1835"/>
      <c r="CB20" s="1835"/>
      <c r="CC20" s="1835"/>
    </row>
    <row r="21" spans="1:81" ht="3.75" customHeight="1" x14ac:dyDescent="0.4">
      <c r="A21" s="431"/>
      <c r="B21" s="1873"/>
      <c r="C21" s="1873"/>
      <c r="D21" s="1856"/>
      <c r="E21" s="1857"/>
      <c r="F21" s="1857"/>
      <c r="G21" s="1857"/>
      <c r="H21" s="1857"/>
      <c r="I21" s="1858"/>
      <c r="J21" s="1862"/>
      <c r="K21" s="1863"/>
      <c r="L21" s="1863"/>
      <c r="M21" s="1864"/>
      <c r="N21" s="1962"/>
      <c r="O21" s="1963"/>
      <c r="P21" s="1963"/>
      <c r="Q21" s="1963"/>
      <c r="R21" s="1963"/>
      <c r="S21" s="1963"/>
      <c r="T21" s="1963"/>
      <c r="U21" s="1963"/>
      <c r="V21" s="1963"/>
      <c r="W21" s="1963"/>
      <c r="X21" s="1963"/>
      <c r="Y21" s="1963"/>
      <c r="Z21" s="1963"/>
      <c r="AA21" s="1963"/>
      <c r="AB21" s="1963"/>
      <c r="AC21" s="1963"/>
      <c r="AD21" s="1963"/>
      <c r="AE21" s="1964"/>
      <c r="AF21" s="1868"/>
      <c r="AG21" s="1869"/>
      <c r="AH21" s="1869"/>
      <c r="AI21" s="1869"/>
      <c r="AJ21" s="1869"/>
      <c r="AK21" s="1869"/>
      <c r="AL21" s="1869"/>
      <c r="AM21" s="1869"/>
      <c r="AN21" s="1869"/>
      <c r="AO21" s="1642"/>
      <c r="AP21" s="1902"/>
      <c r="AQ21" s="1903"/>
      <c r="AR21" s="1903"/>
      <c r="AS21" s="1903"/>
      <c r="AT21" s="1903"/>
      <c r="AU21" s="1903"/>
      <c r="AV21" s="1903"/>
      <c r="AW21" s="1903"/>
      <c r="AX21" s="1903"/>
      <c r="AY21" s="1903"/>
      <c r="AZ21" s="1903"/>
      <c r="BA21" s="1903"/>
      <c r="BB21" s="1903"/>
      <c r="BC21" s="1903"/>
      <c r="BD21" s="1903"/>
      <c r="BE21" s="1904"/>
      <c r="BF21" s="431"/>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row>
    <row r="22" spans="1:81" ht="8.25" customHeight="1" x14ac:dyDescent="0.4">
      <c r="A22" s="431"/>
      <c r="B22" s="1873"/>
      <c r="C22" s="1873"/>
      <c r="D22" s="1887" t="s">
        <v>10</v>
      </c>
      <c r="E22" s="1888"/>
      <c r="F22" s="1888" t="s">
        <v>11</v>
      </c>
      <c r="G22" s="1888"/>
      <c r="H22" s="1888" t="s">
        <v>12</v>
      </c>
      <c r="I22" s="1925"/>
      <c r="J22" s="1885" t="s">
        <v>13</v>
      </c>
      <c r="K22" s="1886"/>
      <c r="L22" s="1886"/>
      <c r="M22" s="1886"/>
      <c r="N22" s="1965"/>
      <c r="O22" s="1966"/>
      <c r="P22" s="1966"/>
      <c r="Q22" s="1966"/>
      <c r="R22" s="1966"/>
      <c r="S22" s="1966"/>
      <c r="T22" s="1966"/>
      <c r="U22" s="1966"/>
      <c r="V22" s="1966"/>
      <c r="W22" s="1966"/>
      <c r="X22" s="1966"/>
      <c r="Y22" s="1966"/>
      <c r="Z22" s="1966"/>
      <c r="AA22" s="1966"/>
      <c r="AB22" s="1966"/>
      <c r="AC22" s="1966"/>
      <c r="AD22" s="1966"/>
      <c r="AE22" s="1967"/>
      <c r="AF22" s="1868"/>
      <c r="AG22" s="1869"/>
      <c r="AH22" s="1869"/>
      <c r="AI22" s="1869"/>
      <c r="AJ22" s="1869"/>
      <c r="AK22" s="1869"/>
      <c r="AL22" s="1869"/>
      <c r="AM22" s="1869"/>
      <c r="AN22" s="1869"/>
      <c r="AO22" s="1642"/>
      <c r="AP22" s="1902"/>
      <c r="AQ22" s="1903"/>
      <c r="AR22" s="1903"/>
      <c r="AS22" s="1903"/>
      <c r="AT22" s="1903"/>
      <c r="AU22" s="1903"/>
      <c r="AV22" s="1903"/>
      <c r="AW22" s="1903"/>
      <c r="AX22" s="1903"/>
      <c r="AY22" s="1903"/>
      <c r="AZ22" s="1903"/>
      <c r="BA22" s="1903"/>
      <c r="BB22" s="1903"/>
      <c r="BC22" s="1903"/>
      <c r="BD22" s="1903"/>
      <c r="BE22" s="1904"/>
      <c r="BF22" s="431"/>
      <c r="BH22" s="1835"/>
      <c r="BI22" s="1835"/>
      <c r="BJ22" s="1835"/>
      <c r="BK22" s="1835"/>
      <c r="BL22" s="1835"/>
      <c r="BM22" s="1835"/>
      <c r="BN22" s="1835"/>
      <c r="BO22" s="1835"/>
      <c r="BP22" s="1835"/>
      <c r="BQ22" s="1835"/>
      <c r="BR22" s="1835"/>
      <c r="BS22" s="1835"/>
      <c r="BT22" s="1835"/>
      <c r="BU22" s="1835"/>
      <c r="BV22" s="1835"/>
      <c r="BW22" s="1835"/>
      <c r="BX22" s="1835"/>
      <c r="BY22" s="1835"/>
      <c r="BZ22" s="1835"/>
      <c r="CA22" s="1835"/>
      <c r="CB22" s="1835"/>
      <c r="CC22" s="1835"/>
    </row>
    <row r="23" spans="1:81" ht="8.25" customHeight="1" x14ac:dyDescent="0.4">
      <c r="A23" s="431"/>
      <c r="B23" s="1873"/>
      <c r="C23" s="1873"/>
      <c r="D23" s="1887"/>
      <c r="E23" s="1888"/>
      <c r="F23" s="1888"/>
      <c r="G23" s="1888"/>
      <c r="H23" s="1888"/>
      <c r="I23" s="1925"/>
      <c r="J23" s="1885"/>
      <c r="K23" s="1886"/>
      <c r="L23" s="1886"/>
      <c r="M23" s="1886"/>
      <c r="N23" s="1965"/>
      <c r="O23" s="1966"/>
      <c r="P23" s="1966"/>
      <c r="Q23" s="1966"/>
      <c r="R23" s="1966"/>
      <c r="S23" s="1966"/>
      <c r="T23" s="1966"/>
      <c r="U23" s="1966"/>
      <c r="V23" s="1966"/>
      <c r="W23" s="1966"/>
      <c r="X23" s="1966"/>
      <c r="Y23" s="1966"/>
      <c r="Z23" s="1966"/>
      <c r="AA23" s="1966"/>
      <c r="AB23" s="1966"/>
      <c r="AC23" s="1966"/>
      <c r="AD23" s="1966"/>
      <c r="AE23" s="1967"/>
      <c r="AF23" s="1868"/>
      <c r="AG23" s="1869"/>
      <c r="AH23" s="1869"/>
      <c r="AI23" s="1869"/>
      <c r="AJ23" s="1869"/>
      <c r="AK23" s="1869"/>
      <c r="AL23" s="1869"/>
      <c r="AM23" s="1869"/>
      <c r="AN23" s="1869"/>
      <c r="AO23" s="1642"/>
      <c r="AP23" s="1902"/>
      <c r="AQ23" s="1903"/>
      <c r="AR23" s="1903"/>
      <c r="AS23" s="1903"/>
      <c r="AT23" s="1903"/>
      <c r="AU23" s="1903"/>
      <c r="AV23" s="1903"/>
      <c r="AW23" s="1903"/>
      <c r="AX23" s="1903"/>
      <c r="AY23" s="1903"/>
      <c r="AZ23" s="1903"/>
      <c r="BA23" s="1903"/>
      <c r="BB23" s="1903"/>
      <c r="BC23" s="1903"/>
      <c r="BD23" s="1903"/>
      <c r="BE23" s="1904"/>
      <c r="BF23" s="431"/>
      <c r="BH23" s="1835"/>
      <c r="BI23" s="1835"/>
      <c r="BJ23" s="1835"/>
      <c r="BK23" s="1835"/>
      <c r="BL23" s="1835"/>
      <c r="BM23" s="1835"/>
      <c r="BN23" s="1835"/>
      <c r="BO23" s="1835"/>
      <c r="BP23" s="1835"/>
      <c r="BQ23" s="1835"/>
      <c r="BR23" s="1835"/>
      <c r="BS23" s="1835"/>
      <c r="BT23" s="1835"/>
      <c r="BU23" s="1835"/>
      <c r="BV23" s="1835"/>
      <c r="BW23" s="1835"/>
      <c r="BX23" s="1835"/>
      <c r="BY23" s="1835"/>
      <c r="BZ23" s="1835"/>
      <c r="CA23" s="1835"/>
      <c r="CB23" s="1835"/>
      <c r="CC23" s="1835"/>
    </row>
    <row r="24" spans="1:81" ht="6.75" customHeight="1" x14ac:dyDescent="0.4">
      <c r="A24" s="431"/>
      <c r="B24" s="1873"/>
      <c r="C24" s="1873"/>
      <c r="D24" s="1926">
        <f>受付!E14</f>
        <v>5</v>
      </c>
      <c r="E24" s="1927"/>
      <c r="F24" s="1932">
        <f>受付!F14</f>
        <v>0</v>
      </c>
      <c r="G24" s="1933"/>
      <c r="H24" s="1932">
        <f>受付!G14</f>
        <v>0</v>
      </c>
      <c r="I24" s="1938"/>
      <c r="J24" s="1885"/>
      <c r="K24" s="1886"/>
      <c r="L24" s="1886"/>
      <c r="M24" s="1886"/>
      <c r="N24" s="1968"/>
      <c r="O24" s="1969"/>
      <c r="P24" s="1969"/>
      <c r="Q24" s="1969"/>
      <c r="R24" s="1969"/>
      <c r="S24" s="1969"/>
      <c r="T24" s="1969"/>
      <c r="U24" s="1969"/>
      <c r="V24" s="1969"/>
      <c r="W24" s="1969"/>
      <c r="X24" s="1969"/>
      <c r="Y24" s="1969"/>
      <c r="Z24" s="1969"/>
      <c r="AA24" s="1969"/>
      <c r="AB24" s="1969"/>
      <c r="AC24" s="1969"/>
      <c r="AD24" s="1969"/>
      <c r="AE24" s="1970"/>
      <c r="AF24" s="1870"/>
      <c r="AG24" s="1871"/>
      <c r="AH24" s="1871"/>
      <c r="AI24" s="1871"/>
      <c r="AJ24" s="1871"/>
      <c r="AK24" s="1871"/>
      <c r="AL24" s="1871"/>
      <c r="AM24" s="1871"/>
      <c r="AN24" s="1871"/>
      <c r="AO24" s="1872"/>
      <c r="AP24" s="1905"/>
      <c r="AQ24" s="1906"/>
      <c r="AR24" s="1906"/>
      <c r="AS24" s="1906"/>
      <c r="AT24" s="1906"/>
      <c r="AU24" s="1906"/>
      <c r="AV24" s="1906"/>
      <c r="AW24" s="1906"/>
      <c r="AX24" s="1906"/>
      <c r="AY24" s="1906"/>
      <c r="AZ24" s="1906"/>
      <c r="BA24" s="1906"/>
      <c r="BB24" s="1906"/>
      <c r="BC24" s="1906"/>
      <c r="BD24" s="1906"/>
      <c r="BE24" s="1907"/>
      <c r="BF24" s="431"/>
      <c r="BH24" s="1835"/>
      <c r="BI24" s="1835"/>
      <c r="BJ24" s="1835"/>
      <c r="BK24" s="1835"/>
      <c r="BL24" s="1835"/>
      <c r="BM24" s="1835"/>
      <c r="BN24" s="1835"/>
      <c r="BO24" s="1835"/>
      <c r="BP24" s="1835"/>
      <c r="BQ24" s="1835"/>
      <c r="BR24" s="1835"/>
      <c r="BS24" s="1835"/>
      <c r="BT24" s="1835"/>
      <c r="BU24" s="1835"/>
      <c r="BV24" s="1835"/>
      <c r="BW24" s="1835"/>
      <c r="BX24" s="1835"/>
      <c r="BY24" s="1835"/>
      <c r="BZ24" s="1835"/>
      <c r="CA24" s="1835"/>
      <c r="CB24" s="1835"/>
      <c r="CC24" s="1835"/>
    </row>
    <row r="25" spans="1:81" ht="8.25" customHeight="1" x14ac:dyDescent="0.4">
      <c r="A25" s="431"/>
      <c r="B25" s="1873"/>
      <c r="C25" s="1873"/>
      <c r="D25" s="1928"/>
      <c r="E25" s="1929"/>
      <c r="F25" s="1934"/>
      <c r="G25" s="1935"/>
      <c r="H25" s="1934"/>
      <c r="I25" s="1939"/>
      <c r="J25" s="1941" t="s">
        <v>14</v>
      </c>
      <c r="K25" s="1942"/>
      <c r="L25" s="1943"/>
      <c r="M25" s="1947" t="str">
        <f>IFERROR(受付!M11,"")</f>
        <v/>
      </c>
      <c r="N25" s="1948"/>
      <c r="O25" s="1948"/>
      <c r="P25" s="1948"/>
      <c r="Q25" s="1948"/>
      <c r="R25" s="1948"/>
      <c r="S25" s="1948"/>
      <c r="T25" s="1948"/>
      <c r="U25" s="1948"/>
      <c r="V25" s="1948"/>
      <c r="W25" s="1949"/>
      <c r="X25" s="1819" t="s">
        <v>15</v>
      </c>
      <c r="Y25" s="1819"/>
      <c r="Z25" s="1819"/>
      <c r="AA25" s="1819"/>
      <c r="AB25" s="1819"/>
      <c r="AC25" s="1819"/>
      <c r="AD25" s="1819"/>
      <c r="AE25" s="1819"/>
      <c r="AF25" s="1819"/>
      <c r="AG25" s="1820"/>
      <c r="AH25" s="1823">
        <f>受付!D12</f>
        <v>0</v>
      </c>
      <c r="AI25" s="1669"/>
      <c r="AJ25" s="1669"/>
      <c r="AK25" s="1669"/>
      <c r="AL25" s="1669"/>
      <c r="AM25" s="1669"/>
      <c r="AN25" s="1669"/>
      <c r="AO25" s="1669"/>
      <c r="AP25" s="1669"/>
      <c r="AQ25" s="1824"/>
      <c r="AR25" s="1828" t="s">
        <v>16</v>
      </c>
      <c r="AS25" s="1687"/>
      <c r="AT25" s="1687"/>
      <c r="AU25" s="1687"/>
      <c r="AV25" s="1687"/>
      <c r="AW25" s="1687"/>
      <c r="AX25" s="1823">
        <f>受付!D13</f>
        <v>0</v>
      </c>
      <c r="AY25" s="1669"/>
      <c r="AZ25" s="1669"/>
      <c r="BA25" s="1669"/>
      <c r="BB25" s="1669"/>
      <c r="BC25" s="1669"/>
      <c r="BD25" s="1669"/>
      <c r="BE25" s="1831"/>
      <c r="BF25" s="431"/>
      <c r="BH25" s="1835"/>
      <c r="BI25" s="1835"/>
      <c r="BJ25" s="1835"/>
      <c r="BK25" s="1835"/>
      <c r="BL25" s="1835"/>
      <c r="BM25" s="1835"/>
      <c r="BN25" s="1835"/>
      <c r="BO25" s="1835"/>
      <c r="BP25" s="1835"/>
      <c r="BQ25" s="1835"/>
      <c r="BR25" s="1835"/>
      <c r="BS25" s="1835"/>
      <c r="BT25" s="1835"/>
      <c r="BU25" s="1835"/>
      <c r="BV25" s="1835"/>
      <c r="BW25" s="1835"/>
      <c r="BX25" s="1835"/>
      <c r="BY25" s="1835"/>
      <c r="BZ25" s="1835"/>
      <c r="CA25" s="1835"/>
      <c r="CB25" s="1835"/>
      <c r="CC25" s="1835"/>
    </row>
    <row r="26" spans="1:81" ht="9.75" customHeight="1" thickBot="1" x14ac:dyDescent="0.45">
      <c r="A26" s="431"/>
      <c r="B26" s="1873"/>
      <c r="C26" s="1873"/>
      <c r="D26" s="1930"/>
      <c r="E26" s="1931"/>
      <c r="F26" s="1936"/>
      <c r="G26" s="1937"/>
      <c r="H26" s="1936"/>
      <c r="I26" s="1940"/>
      <c r="J26" s="1944"/>
      <c r="K26" s="1945"/>
      <c r="L26" s="1946"/>
      <c r="M26" s="1950"/>
      <c r="N26" s="1951"/>
      <c r="O26" s="1951"/>
      <c r="P26" s="1951"/>
      <c r="Q26" s="1951"/>
      <c r="R26" s="1951"/>
      <c r="S26" s="1951"/>
      <c r="T26" s="1951"/>
      <c r="U26" s="1951"/>
      <c r="V26" s="1951"/>
      <c r="W26" s="1952"/>
      <c r="X26" s="1821"/>
      <c r="Y26" s="1821"/>
      <c r="Z26" s="1821"/>
      <c r="AA26" s="1821"/>
      <c r="AB26" s="1821"/>
      <c r="AC26" s="1821"/>
      <c r="AD26" s="1821"/>
      <c r="AE26" s="1821"/>
      <c r="AF26" s="1821"/>
      <c r="AG26" s="1822"/>
      <c r="AH26" s="1825"/>
      <c r="AI26" s="1826"/>
      <c r="AJ26" s="1826"/>
      <c r="AK26" s="1826"/>
      <c r="AL26" s="1826"/>
      <c r="AM26" s="1826"/>
      <c r="AN26" s="1826"/>
      <c r="AO26" s="1826"/>
      <c r="AP26" s="1826"/>
      <c r="AQ26" s="1827"/>
      <c r="AR26" s="1829"/>
      <c r="AS26" s="1830"/>
      <c r="AT26" s="1830"/>
      <c r="AU26" s="1830"/>
      <c r="AV26" s="1830"/>
      <c r="AW26" s="1830"/>
      <c r="AX26" s="1825"/>
      <c r="AY26" s="1826"/>
      <c r="AZ26" s="1826"/>
      <c r="BA26" s="1826"/>
      <c r="BB26" s="1826"/>
      <c r="BC26" s="1826"/>
      <c r="BD26" s="1826"/>
      <c r="BE26" s="1832"/>
      <c r="BF26" s="431"/>
      <c r="BH26" s="1835"/>
      <c r="BI26" s="1835"/>
      <c r="BJ26" s="1835"/>
      <c r="BK26" s="1835"/>
      <c r="BL26" s="1835"/>
      <c r="BM26" s="1835"/>
      <c r="BN26" s="1835"/>
      <c r="BO26" s="1835"/>
      <c r="BP26" s="1835"/>
      <c r="BQ26" s="1835"/>
      <c r="BR26" s="1835"/>
      <c r="BS26" s="1835"/>
      <c r="BT26" s="1835"/>
      <c r="BU26" s="1835"/>
      <c r="BV26" s="1835"/>
      <c r="BW26" s="1835"/>
      <c r="BX26" s="1835"/>
      <c r="BY26" s="1835"/>
      <c r="BZ26" s="1835"/>
      <c r="CA26" s="1835"/>
      <c r="CB26" s="1835"/>
      <c r="CC26" s="1835"/>
    </row>
    <row r="27" spans="1:81" ht="4.5" customHeight="1" x14ac:dyDescent="0.4">
      <c r="A27" s="431"/>
      <c r="B27" s="1873"/>
      <c r="C27" s="1873"/>
      <c r="D27" s="1833" t="s">
        <v>17</v>
      </c>
      <c r="E27" s="1833"/>
      <c r="F27" s="1833"/>
      <c r="G27" s="1833"/>
      <c r="H27" s="1833"/>
      <c r="I27" s="1833"/>
      <c r="J27" s="1833"/>
      <c r="K27" s="1833"/>
      <c r="L27" s="1833"/>
      <c r="M27" s="1833"/>
      <c r="N27" s="1833"/>
      <c r="O27" s="1833"/>
      <c r="P27" s="1833"/>
      <c r="Q27" s="1833"/>
      <c r="R27" s="1833"/>
      <c r="S27" s="1833"/>
      <c r="T27" s="1833"/>
      <c r="U27" s="1833"/>
      <c r="V27" s="1833"/>
      <c r="W27" s="1833"/>
      <c r="X27" s="1833"/>
      <c r="Y27" s="1833"/>
      <c r="Z27" s="1833"/>
      <c r="AA27" s="1833"/>
      <c r="AB27" s="1833"/>
      <c r="AC27" s="1833"/>
      <c r="AD27" s="1833"/>
      <c r="AE27" s="1833"/>
      <c r="AF27" s="4"/>
      <c r="AG27" s="4"/>
      <c r="AH27" s="431"/>
      <c r="AI27" s="431"/>
      <c r="AJ27" s="431"/>
      <c r="AK27" s="431"/>
      <c r="AL27" s="431"/>
      <c r="AM27" s="431"/>
      <c r="AN27" s="431"/>
      <c r="AO27" s="431"/>
      <c r="AP27" s="431"/>
      <c r="AQ27" s="431"/>
      <c r="AR27" s="431"/>
      <c r="AS27" s="431"/>
      <c r="AT27" s="431"/>
      <c r="AU27" s="431"/>
      <c r="AV27" s="431"/>
      <c r="AW27" s="431"/>
      <c r="AX27" s="431"/>
      <c r="AY27" s="431"/>
      <c r="AZ27" s="431"/>
      <c r="BA27" s="431"/>
      <c r="BB27" s="431"/>
      <c r="BC27" s="431"/>
      <c r="BD27" s="431"/>
      <c r="BE27" s="431"/>
      <c r="BF27" s="431"/>
      <c r="BH27" s="1835"/>
      <c r="BI27" s="1835"/>
      <c r="BJ27" s="1835"/>
      <c r="BK27" s="1835"/>
      <c r="BL27" s="1835"/>
      <c r="BM27" s="1835"/>
      <c r="BN27" s="1835"/>
      <c r="BO27" s="1835"/>
      <c r="BP27" s="1835"/>
      <c r="BQ27" s="1835"/>
      <c r="BR27" s="1835"/>
      <c r="BS27" s="1835"/>
      <c r="BT27" s="1835"/>
      <c r="BU27" s="1835"/>
      <c r="BV27" s="1835"/>
      <c r="BW27" s="1835"/>
      <c r="BX27" s="1835"/>
      <c r="BY27" s="1835"/>
      <c r="BZ27" s="1835"/>
      <c r="CA27" s="1835"/>
      <c r="CB27" s="1835"/>
      <c r="CC27" s="1835"/>
    </row>
    <row r="28" spans="1:81" ht="4.5" customHeight="1" x14ac:dyDescent="0.4">
      <c r="A28" s="431"/>
      <c r="B28" s="1873"/>
      <c r="C28" s="1873"/>
      <c r="D28" s="1833"/>
      <c r="E28" s="1833"/>
      <c r="F28" s="1833"/>
      <c r="G28" s="1833"/>
      <c r="H28" s="1833"/>
      <c r="I28" s="1833"/>
      <c r="J28" s="1833"/>
      <c r="K28" s="1833"/>
      <c r="L28" s="1833"/>
      <c r="M28" s="1833"/>
      <c r="N28" s="1833"/>
      <c r="O28" s="1833"/>
      <c r="P28" s="1833"/>
      <c r="Q28" s="1833"/>
      <c r="R28" s="1833"/>
      <c r="S28" s="1833"/>
      <c r="T28" s="1833"/>
      <c r="U28" s="1833"/>
      <c r="V28" s="1833"/>
      <c r="W28" s="1833"/>
      <c r="X28" s="1833"/>
      <c r="Y28" s="1833"/>
      <c r="Z28" s="1833"/>
      <c r="AA28" s="1833"/>
      <c r="AB28" s="1833"/>
      <c r="AC28" s="1833"/>
      <c r="AD28" s="1833"/>
      <c r="AE28" s="1833"/>
      <c r="AF28" s="4"/>
      <c r="AG28" s="4"/>
      <c r="AH28" s="431"/>
      <c r="AI28" s="431"/>
      <c r="AJ28" s="431"/>
      <c r="AK28" s="431"/>
      <c r="AL28" s="431"/>
      <c r="AM28" s="431"/>
      <c r="AN28" s="431"/>
      <c r="AO28" s="431"/>
      <c r="AP28" s="431"/>
      <c r="AQ28" s="431"/>
      <c r="AR28" s="431"/>
      <c r="AS28" s="431"/>
      <c r="AT28" s="431"/>
      <c r="AU28" s="431"/>
      <c r="AV28" s="431"/>
      <c r="AW28" s="431"/>
      <c r="AX28" s="431"/>
      <c r="AY28" s="431"/>
      <c r="AZ28" s="431"/>
      <c r="BA28" s="431"/>
      <c r="BB28" s="431"/>
      <c r="BC28" s="431"/>
      <c r="BD28" s="431"/>
      <c r="BE28" s="431"/>
      <c r="BF28" s="431"/>
      <c r="BH28" s="1835"/>
      <c r="BI28" s="1835"/>
      <c r="BJ28" s="1835"/>
      <c r="BK28" s="1835"/>
      <c r="BL28" s="1835"/>
      <c r="BM28" s="1835"/>
      <c r="BN28" s="1835"/>
      <c r="BO28" s="1835"/>
      <c r="BP28" s="1835"/>
      <c r="BQ28" s="1835"/>
      <c r="BR28" s="1835"/>
      <c r="BS28" s="1835"/>
      <c r="BT28" s="1835"/>
      <c r="BU28" s="1835"/>
      <c r="BV28" s="1835"/>
      <c r="BW28" s="1835"/>
      <c r="BX28" s="1835"/>
      <c r="BY28" s="1835"/>
      <c r="BZ28" s="1835"/>
      <c r="CA28" s="1835"/>
      <c r="CB28" s="1835"/>
      <c r="CC28" s="1835"/>
    </row>
    <row r="29" spans="1:81" ht="4.5" customHeight="1" x14ac:dyDescent="0.4">
      <c r="A29" s="431"/>
      <c r="B29" s="1873"/>
      <c r="C29" s="1873"/>
      <c r="D29" s="1833"/>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33"/>
      <c r="AA29" s="1833"/>
      <c r="AB29" s="1833"/>
      <c r="AC29" s="1833"/>
      <c r="AD29" s="1833"/>
      <c r="AE29" s="1833"/>
      <c r="AF29" s="4"/>
      <c r="AG29" s="4"/>
      <c r="AH29" s="440"/>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c r="BE29" s="431"/>
      <c r="BF29" s="431"/>
      <c r="BH29" s="1835"/>
      <c r="BI29" s="1835"/>
      <c r="BJ29" s="1835"/>
      <c r="BK29" s="1835"/>
      <c r="BL29" s="1835"/>
      <c r="BM29" s="1835"/>
      <c r="BN29" s="1835"/>
      <c r="BO29" s="1835"/>
      <c r="BP29" s="1835"/>
      <c r="BQ29" s="1835"/>
      <c r="BR29" s="1835"/>
      <c r="BS29" s="1835"/>
      <c r="BT29" s="1835"/>
      <c r="BU29" s="1835"/>
      <c r="BV29" s="1835"/>
      <c r="BW29" s="1835"/>
      <c r="BX29" s="1835"/>
      <c r="BY29" s="1835"/>
      <c r="BZ29" s="1835"/>
      <c r="CA29" s="1835"/>
      <c r="CB29" s="1835"/>
      <c r="CC29" s="1835"/>
    </row>
    <row r="30" spans="1:81" ht="4.3499999999999996" customHeight="1" thickBot="1" x14ac:dyDescent="0.45">
      <c r="A30" s="431"/>
      <c r="B30" s="1873"/>
      <c r="C30" s="187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4"/>
      <c r="AG30" s="4"/>
      <c r="AH30" s="431"/>
      <c r="AI30" s="431"/>
      <c r="AJ30" s="431"/>
      <c r="AK30" s="431"/>
      <c r="AL30" s="431"/>
      <c r="AM30" s="440"/>
      <c r="AN30" s="431"/>
      <c r="AO30" s="431"/>
      <c r="AP30" s="431"/>
      <c r="AQ30" s="431"/>
      <c r="AR30" s="431"/>
      <c r="AS30" s="431"/>
      <c r="AT30" s="431"/>
      <c r="AU30" s="431"/>
      <c r="AV30" s="431"/>
      <c r="AW30" s="431"/>
      <c r="AX30" s="431"/>
      <c r="AY30" s="431"/>
      <c r="AZ30" s="431"/>
      <c r="BA30" s="431"/>
      <c r="BB30" s="431"/>
      <c r="BC30" s="431"/>
      <c r="BD30" s="431"/>
      <c r="BE30" s="431"/>
      <c r="BF30" s="431"/>
      <c r="BH30" s="1835"/>
      <c r="BI30" s="1835"/>
      <c r="BJ30" s="1835"/>
      <c r="BK30" s="1835"/>
      <c r="BL30" s="1835"/>
      <c r="BM30" s="1835"/>
      <c r="BN30" s="1835"/>
      <c r="BO30" s="1835"/>
      <c r="BP30" s="1835"/>
      <c r="BQ30" s="1835"/>
      <c r="BR30" s="1835"/>
      <c r="BS30" s="1835"/>
      <c r="BT30" s="1835"/>
      <c r="BU30" s="1835"/>
      <c r="BV30" s="1835"/>
      <c r="BW30" s="1835"/>
      <c r="BX30" s="1835"/>
      <c r="BY30" s="1835"/>
      <c r="BZ30" s="1835"/>
      <c r="CA30" s="1835"/>
      <c r="CB30" s="1835"/>
      <c r="CC30" s="1835"/>
    </row>
    <row r="31" spans="1:81" ht="3.75" customHeight="1" x14ac:dyDescent="0.4">
      <c r="A31" s="431"/>
      <c r="B31" s="1873"/>
      <c r="C31" s="1873"/>
      <c r="D31" s="1921" t="s">
        <v>18</v>
      </c>
      <c r="E31" s="1922"/>
      <c r="F31" s="1922"/>
      <c r="G31" s="1923"/>
      <c r="H31" s="1834" t="s">
        <v>19</v>
      </c>
      <c r="I31" s="1924"/>
      <c r="J31" s="1924"/>
      <c r="K31" s="1924"/>
      <c r="L31" s="1924"/>
      <c r="M31" s="1924"/>
      <c r="N31" s="1924"/>
      <c r="O31" s="1924"/>
      <c r="P31" s="1924"/>
      <c r="Q31" s="1924"/>
      <c r="R31" s="1924"/>
      <c r="S31" s="1232"/>
      <c r="T31" s="613" t="s">
        <v>20</v>
      </c>
      <c r="U31" s="613"/>
      <c r="V31" s="613"/>
      <c r="W31" s="613"/>
      <c r="X31" s="613"/>
      <c r="Y31" s="613"/>
      <c r="Z31" s="613"/>
      <c r="AA31" s="613"/>
      <c r="AB31" s="613"/>
      <c r="AC31" s="613"/>
      <c r="AD31" s="613"/>
      <c r="AE31" s="1811"/>
      <c r="AF31" s="440"/>
      <c r="AG31" s="1812" t="s">
        <v>21</v>
      </c>
      <c r="AH31" s="1812"/>
      <c r="AI31" s="431"/>
      <c r="AJ31" s="1813" t="s">
        <v>22</v>
      </c>
      <c r="AK31" s="1814"/>
      <c r="AL31" s="1765" t="s">
        <v>23</v>
      </c>
      <c r="AM31" s="1767" t="s">
        <v>24</v>
      </c>
      <c r="AN31" s="1767"/>
      <c r="AO31" s="1767"/>
      <c r="AP31" s="1767"/>
      <c r="AQ31" s="1767"/>
      <c r="AR31" s="1767"/>
      <c r="AS31" s="1767"/>
      <c r="AT31" s="1834" t="s">
        <v>25</v>
      </c>
      <c r="AU31" s="1232"/>
      <c r="AV31" s="1730"/>
      <c r="AW31" s="1731"/>
      <c r="AX31" s="1731"/>
      <c r="AY31" s="1731"/>
      <c r="AZ31" s="1731"/>
      <c r="BA31" s="1731"/>
      <c r="BB31" s="1731"/>
      <c r="BC31" s="1731"/>
      <c r="BD31" s="1731"/>
      <c r="BE31" s="1732" t="s">
        <v>26</v>
      </c>
      <c r="BF31" s="5"/>
      <c r="BG31" s="6"/>
    </row>
    <row r="32" spans="1:81" ht="3.75" customHeight="1" x14ac:dyDescent="0.4">
      <c r="A32" s="431"/>
      <c r="B32" s="1873"/>
      <c r="C32" s="1873"/>
      <c r="D32" s="1718"/>
      <c r="E32" s="1719"/>
      <c r="F32" s="1719"/>
      <c r="G32" s="1720"/>
      <c r="H32" s="659"/>
      <c r="I32" s="660"/>
      <c r="J32" s="660"/>
      <c r="K32" s="660"/>
      <c r="L32" s="660"/>
      <c r="M32" s="660"/>
      <c r="N32" s="660"/>
      <c r="O32" s="660"/>
      <c r="P32" s="660"/>
      <c r="Q32" s="660"/>
      <c r="R32" s="660"/>
      <c r="S32" s="661"/>
      <c r="T32" s="614"/>
      <c r="U32" s="614"/>
      <c r="V32" s="614"/>
      <c r="W32" s="614"/>
      <c r="X32" s="614"/>
      <c r="Y32" s="614"/>
      <c r="Z32" s="614"/>
      <c r="AA32" s="614"/>
      <c r="AB32" s="614"/>
      <c r="AC32" s="614"/>
      <c r="AD32" s="614"/>
      <c r="AE32" s="1759"/>
      <c r="AF32" s="440"/>
      <c r="AG32" s="1812"/>
      <c r="AH32" s="1812"/>
      <c r="AI32" s="431"/>
      <c r="AJ32" s="1815"/>
      <c r="AK32" s="1816"/>
      <c r="AL32" s="1766"/>
      <c r="AM32" s="1768"/>
      <c r="AN32" s="1768"/>
      <c r="AO32" s="1768"/>
      <c r="AP32" s="1768"/>
      <c r="AQ32" s="1768"/>
      <c r="AR32" s="1768"/>
      <c r="AS32" s="1768"/>
      <c r="AT32" s="659"/>
      <c r="AU32" s="661"/>
      <c r="AV32" s="1656"/>
      <c r="AW32" s="1657"/>
      <c r="AX32" s="1657"/>
      <c r="AY32" s="1657"/>
      <c r="AZ32" s="1657"/>
      <c r="BA32" s="1657"/>
      <c r="BB32" s="1657"/>
      <c r="BC32" s="1657"/>
      <c r="BD32" s="1657"/>
      <c r="BE32" s="1733"/>
      <c r="BF32" s="5"/>
      <c r="BG32" s="6"/>
    </row>
    <row r="33" spans="1:81" ht="3.75" customHeight="1" x14ac:dyDescent="0.4">
      <c r="A33" s="431"/>
      <c r="B33" s="1873"/>
      <c r="C33" s="1873"/>
      <c r="D33" s="1718"/>
      <c r="E33" s="1719"/>
      <c r="F33" s="1719"/>
      <c r="G33" s="1720"/>
      <c r="H33" s="659"/>
      <c r="I33" s="660"/>
      <c r="J33" s="660"/>
      <c r="K33" s="660"/>
      <c r="L33" s="660"/>
      <c r="M33" s="660"/>
      <c r="N33" s="660"/>
      <c r="O33" s="660"/>
      <c r="P33" s="660"/>
      <c r="Q33" s="660"/>
      <c r="R33" s="660"/>
      <c r="S33" s="661"/>
      <c r="T33" s="614"/>
      <c r="U33" s="614"/>
      <c r="V33" s="614"/>
      <c r="W33" s="614"/>
      <c r="X33" s="614"/>
      <c r="Y33" s="614"/>
      <c r="Z33" s="614"/>
      <c r="AA33" s="614"/>
      <c r="AB33" s="614"/>
      <c r="AC33" s="614"/>
      <c r="AD33" s="614"/>
      <c r="AE33" s="1759"/>
      <c r="AF33" s="440"/>
      <c r="AG33" s="1812"/>
      <c r="AH33" s="1812"/>
      <c r="AI33" s="431"/>
      <c r="AJ33" s="1815"/>
      <c r="AK33" s="1816"/>
      <c r="AL33" s="1766"/>
      <c r="AM33" s="1768"/>
      <c r="AN33" s="1768"/>
      <c r="AO33" s="1768"/>
      <c r="AP33" s="1768"/>
      <c r="AQ33" s="1768"/>
      <c r="AR33" s="1768"/>
      <c r="AS33" s="1768"/>
      <c r="AT33" s="659"/>
      <c r="AU33" s="661"/>
      <c r="AV33" s="1656"/>
      <c r="AW33" s="1657"/>
      <c r="AX33" s="1657"/>
      <c r="AY33" s="1657"/>
      <c r="AZ33" s="1657"/>
      <c r="BA33" s="1657"/>
      <c r="BB33" s="1657"/>
      <c r="BC33" s="1657"/>
      <c r="BD33" s="1657"/>
      <c r="BE33" s="1733"/>
      <c r="BF33" s="5"/>
      <c r="BG33" s="6"/>
    </row>
    <row r="34" spans="1:81" ht="3.75" customHeight="1" x14ac:dyDescent="0.4">
      <c r="A34" s="431"/>
      <c r="B34" s="1873"/>
      <c r="C34" s="1873"/>
      <c r="D34" s="1718"/>
      <c r="E34" s="1719"/>
      <c r="F34" s="1719"/>
      <c r="G34" s="1720"/>
      <c r="H34" s="621" t="s">
        <v>27</v>
      </c>
      <c r="I34" s="1056"/>
      <c r="J34" s="1056"/>
      <c r="K34" s="1056"/>
      <c r="L34" s="1056"/>
      <c r="M34" s="1056"/>
      <c r="N34" s="1056"/>
      <c r="O34" s="1056"/>
      <c r="P34" s="1056"/>
      <c r="Q34" s="1056"/>
      <c r="R34" s="1056"/>
      <c r="S34" s="622"/>
      <c r="T34" s="1793" t="str">
        <f>IF(社会保険料控除!D10=0,"",社会保険料控除!D10)</f>
        <v/>
      </c>
      <c r="U34" s="1794"/>
      <c r="V34" s="1794"/>
      <c r="W34" s="1794"/>
      <c r="X34" s="1794"/>
      <c r="Y34" s="1794"/>
      <c r="Z34" s="1794"/>
      <c r="AA34" s="1794"/>
      <c r="AB34" s="1794"/>
      <c r="AC34" s="1794"/>
      <c r="AD34" s="487"/>
      <c r="AE34" s="1365" t="s">
        <v>28</v>
      </c>
      <c r="AF34" s="440"/>
      <c r="AG34" s="1812"/>
      <c r="AH34" s="1812"/>
      <c r="AI34" s="431"/>
      <c r="AJ34" s="1815"/>
      <c r="AK34" s="1816"/>
      <c r="AL34" s="1766"/>
      <c r="AM34" s="1768"/>
      <c r="AN34" s="1768"/>
      <c r="AO34" s="1768"/>
      <c r="AP34" s="1768"/>
      <c r="AQ34" s="1768"/>
      <c r="AR34" s="1768"/>
      <c r="AS34" s="1768"/>
      <c r="AT34" s="659"/>
      <c r="AU34" s="661"/>
      <c r="AV34" s="1656"/>
      <c r="AW34" s="1657"/>
      <c r="AX34" s="1657"/>
      <c r="AY34" s="1657"/>
      <c r="AZ34" s="1657"/>
      <c r="BA34" s="1657"/>
      <c r="BB34" s="1657"/>
      <c r="BC34" s="1657"/>
      <c r="BD34" s="1657"/>
      <c r="BE34" s="1733"/>
      <c r="BF34" s="5"/>
      <c r="BG34" s="6"/>
      <c r="BH34" s="1835"/>
      <c r="BI34" s="1835"/>
      <c r="BJ34" s="1835"/>
      <c r="BK34" s="1835"/>
      <c r="BL34" s="1835"/>
      <c r="BM34" s="1835"/>
      <c r="BN34" s="1835"/>
      <c r="BO34" s="1835"/>
      <c r="BP34" s="1835"/>
      <c r="BQ34" s="1835"/>
      <c r="BR34" s="1835"/>
      <c r="BS34" s="1835"/>
      <c r="BT34" s="1835"/>
      <c r="BU34" s="1835"/>
      <c r="BV34" s="1835"/>
      <c r="BW34" s="1835"/>
      <c r="BX34" s="1835"/>
      <c r="BY34" s="1835"/>
      <c r="BZ34" s="1835"/>
      <c r="CA34" s="1835"/>
      <c r="CB34" s="1835"/>
      <c r="CC34" s="1835"/>
    </row>
    <row r="35" spans="1:81" ht="3.75" customHeight="1" x14ac:dyDescent="0.4">
      <c r="A35" s="431"/>
      <c r="B35" s="1873"/>
      <c r="C35" s="1873"/>
      <c r="D35" s="1718"/>
      <c r="E35" s="1719"/>
      <c r="F35" s="1719"/>
      <c r="G35" s="1720"/>
      <c r="H35" s="623"/>
      <c r="I35" s="1057"/>
      <c r="J35" s="1057"/>
      <c r="K35" s="1057"/>
      <c r="L35" s="1057"/>
      <c r="M35" s="1057"/>
      <c r="N35" s="1057"/>
      <c r="O35" s="1057"/>
      <c r="P35" s="1057"/>
      <c r="Q35" s="1057"/>
      <c r="R35" s="1057"/>
      <c r="S35" s="624"/>
      <c r="T35" s="1795"/>
      <c r="U35" s="1796"/>
      <c r="V35" s="1796"/>
      <c r="W35" s="1796"/>
      <c r="X35" s="1796"/>
      <c r="Y35" s="1796"/>
      <c r="Z35" s="1796"/>
      <c r="AA35" s="1796"/>
      <c r="AB35" s="1796"/>
      <c r="AC35" s="1796"/>
      <c r="AD35" s="488"/>
      <c r="AE35" s="1366"/>
      <c r="AF35" s="440"/>
      <c r="AG35" s="1812"/>
      <c r="AH35" s="1812"/>
      <c r="AI35" s="431"/>
      <c r="AJ35" s="1815"/>
      <c r="AK35" s="1816"/>
      <c r="AL35" s="1766"/>
      <c r="AM35" s="910" t="s">
        <v>29</v>
      </c>
      <c r="AN35" s="781"/>
      <c r="AO35" s="781"/>
      <c r="AP35" s="781"/>
      <c r="AQ35" s="781"/>
      <c r="AR35" s="781"/>
      <c r="AS35" s="906"/>
      <c r="AT35" s="656" t="s">
        <v>30</v>
      </c>
      <c r="AU35" s="658"/>
      <c r="AV35" s="1654"/>
      <c r="AW35" s="1655"/>
      <c r="AX35" s="1655"/>
      <c r="AY35" s="1655"/>
      <c r="AZ35" s="1655"/>
      <c r="BA35" s="1655"/>
      <c r="BB35" s="1655"/>
      <c r="BC35" s="1655"/>
      <c r="BD35" s="1655"/>
      <c r="BE35" s="1454"/>
      <c r="BF35" s="5"/>
      <c r="BG35" s="6"/>
      <c r="BH35" s="1835"/>
      <c r="BI35" s="1835"/>
      <c r="BJ35" s="1835"/>
      <c r="BK35" s="1835"/>
      <c r="BL35" s="1835"/>
      <c r="BM35" s="1835"/>
      <c r="BN35" s="1835"/>
      <c r="BO35" s="1835"/>
      <c r="BP35" s="1835"/>
      <c r="BQ35" s="1835"/>
      <c r="BR35" s="1835"/>
      <c r="BS35" s="1835"/>
      <c r="BT35" s="1835"/>
      <c r="BU35" s="1835"/>
      <c r="BV35" s="1835"/>
      <c r="BW35" s="1835"/>
      <c r="BX35" s="1835"/>
      <c r="BY35" s="1835"/>
      <c r="BZ35" s="1835"/>
      <c r="CA35" s="1835"/>
      <c r="CB35" s="1835"/>
      <c r="CC35" s="1835"/>
    </row>
    <row r="36" spans="1:81" ht="3.75" customHeight="1" x14ac:dyDescent="0.4">
      <c r="A36" s="431"/>
      <c r="B36" s="1873"/>
      <c r="C36" s="1873"/>
      <c r="D36" s="1718"/>
      <c r="E36" s="1719"/>
      <c r="F36" s="1719"/>
      <c r="G36" s="1720"/>
      <c r="H36" s="623"/>
      <c r="I36" s="1057"/>
      <c r="J36" s="1057"/>
      <c r="K36" s="1057"/>
      <c r="L36" s="1057"/>
      <c r="M36" s="1057"/>
      <c r="N36" s="1057"/>
      <c r="O36" s="1057"/>
      <c r="P36" s="1057"/>
      <c r="Q36" s="1057"/>
      <c r="R36" s="1057"/>
      <c r="S36" s="624"/>
      <c r="T36" s="1795"/>
      <c r="U36" s="1796"/>
      <c r="V36" s="1796"/>
      <c r="W36" s="1796"/>
      <c r="X36" s="1796"/>
      <c r="Y36" s="1796"/>
      <c r="Z36" s="1796"/>
      <c r="AA36" s="1796"/>
      <c r="AB36" s="1796"/>
      <c r="AC36" s="1796"/>
      <c r="AD36" s="488"/>
      <c r="AE36" s="1366"/>
      <c r="AF36" s="440"/>
      <c r="AG36" s="1812"/>
      <c r="AH36" s="1812"/>
      <c r="AI36" s="431"/>
      <c r="AJ36" s="1815"/>
      <c r="AK36" s="1816"/>
      <c r="AL36" s="1766"/>
      <c r="AM36" s="910"/>
      <c r="AN36" s="781"/>
      <c r="AO36" s="781"/>
      <c r="AP36" s="781"/>
      <c r="AQ36" s="781"/>
      <c r="AR36" s="781"/>
      <c r="AS36" s="906"/>
      <c r="AT36" s="659"/>
      <c r="AU36" s="661"/>
      <c r="AV36" s="1656"/>
      <c r="AW36" s="1657"/>
      <c r="AX36" s="1657"/>
      <c r="AY36" s="1657"/>
      <c r="AZ36" s="1657"/>
      <c r="BA36" s="1657"/>
      <c r="BB36" s="1657"/>
      <c r="BC36" s="1657"/>
      <c r="BD36" s="1657"/>
      <c r="BE36" s="1455"/>
      <c r="BF36" s="5"/>
      <c r="BG36" s="6"/>
      <c r="BH36" s="1835"/>
      <c r="BI36" s="1835"/>
      <c r="BJ36" s="1835"/>
      <c r="BK36" s="1835"/>
      <c r="BL36" s="1835"/>
      <c r="BM36" s="1835"/>
      <c r="BN36" s="1835"/>
      <c r="BO36" s="1835"/>
      <c r="BP36" s="1835"/>
      <c r="BQ36" s="1835"/>
      <c r="BR36" s="1835"/>
      <c r="BS36" s="1835"/>
      <c r="BT36" s="1835"/>
      <c r="BU36" s="1835"/>
      <c r="BV36" s="1835"/>
      <c r="BW36" s="1835"/>
      <c r="BX36" s="1835"/>
      <c r="BY36" s="1835"/>
      <c r="BZ36" s="1835"/>
      <c r="CA36" s="1835"/>
      <c r="CB36" s="1835"/>
      <c r="CC36" s="1835"/>
    </row>
    <row r="37" spans="1:81" ht="3.75" customHeight="1" x14ac:dyDescent="0.4">
      <c r="A37" s="431"/>
      <c r="B37" s="1873"/>
      <c r="C37" s="1873"/>
      <c r="D37" s="1718"/>
      <c r="E37" s="1719"/>
      <c r="F37" s="1719"/>
      <c r="G37" s="1720"/>
      <c r="H37" s="740"/>
      <c r="I37" s="1058"/>
      <c r="J37" s="1058"/>
      <c r="K37" s="1058"/>
      <c r="L37" s="1058"/>
      <c r="M37" s="1058"/>
      <c r="N37" s="1058"/>
      <c r="O37" s="1058"/>
      <c r="P37" s="1058"/>
      <c r="Q37" s="1058"/>
      <c r="R37" s="1058"/>
      <c r="S37" s="741"/>
      <c r="T37" s="1797"/>
      <c r="U37" s="1798"/>
      <c r="V37" s="1798"/>
      <c r="W37" s="1798"/>
      <c r="X37" s="1798"/>
      <c r="Y37" s="1798"/>
      <c r="Z37" s="1798"/>
      <c r="AA37" s="1798"/>
      <c r="AB37" s="1798"/>
      <c r="AC37" s="1798"/>
      <c r="AD37" s="489"/>
      <c r="AE37" s="1367"/>
      <c r="AF37" s="440"/>
      <c r="AG37" s="1812"/>
      <c r="AH37" s="1812"/>
      <c r="AI37" s="431"/>
      <c r="AJ37" s="1815"/>
      <c r="AK37" s="1816"/>
      <c r="AL37" s="1766"/>
      <c r="AM37" s="910"/>
      <c r="AN37" s="781"/>
      <c r="AO37" s="781"/>
      <c r="AP37" s="781"/>
      <c r="AQ37" s="781"/>
      <c r="AR37" s="781"/>
      <c r="AS37" s="906"/>
      <c r="AT37" s="659"/>
      <c r="AU37" s="661"/>
      <c r="AV37" s="1656"/>
      <c r="AW37" s="1657"/>
      <c r="AX37" s="1657"/>
      <c r="AY37" s="1657"/>
      <c r="AZ37" s="1657"/>
      <c r="BA37" s="1657"/>
      <c r="BB37" s="1657"/>
      <c r="BC37" s="1657"/>
      <c r="BD37" s="1657"/>
      <c r="BE37" s="1455"/>
      <c r="BF37" s="5"/>
      <c r="BG37" s="6"/>
      <c r="BH37" s="1835"/>
      <c r="BI37" s="1835"/>
      <c r="BJ37" s="1835"/>
      <c r="BK37" s="1835"/>
      <c r="BL37" s="1835"/>
      <c r="BM37" s="1835"/>
      <c r="BN37" s="1835"/>
      <c r="BO37" s="1835"/>
      <c r="BP37" s="1835"/>
      <c r="BQ37" s="1835"/>
      <c r="BR37" s="1835"/>
      <c r="BS37" s="1835"/>
      <c r="BT37" s="1835"/>
      <c r="BU37" s="1835"/>
      <c r="BV37" s="1835"/>
      <c r="BW37" s="1835"/>
      <c r="BX37" s="1835"/>
      <c r="BY37" s="1835"/>
      <c r="BZ37" s="1835"/>
      <c r="CA37" s="1835"/>
      <c r="CB37" s="1835"/>
      <c r="CC37" s="1835"/>
    </row>
    <row r="38" spans="1:81" ht="3.75" customHeight="1" x14ac:dyDescent="0.4">
      <c r="A38" s="431"/>
      <c r="B38" s="1873"/>
      <c r="C38" s="1873"/>
      <c r="D38" s="1718"/>
      <c r="E38" s="1719"/>
      <c r="F38" s="1719"/>
      <c r="G38" s="1720"/>
      <c r="H38" s="621" t="s">
        <v>31</v>
      </c>
      <c r="I38" s="1056"/>
      <c r="J38" s="1056"/>
      <c r="K38" s="1056"/>
      <c r="L38" s="1056"/>
      <c r="M38" s="1056"/>
      <c r="N38" s="1056"/>
      <c r="O38" s="1056"/>
      <c r="P38" s="1056"/>
      <c r="Q38" s="1056"/>
      <c r="R38" s="1056"/>
      <c r="S38" s="622"/>
      <c r="T38" s="1793" t="str">
        <f>IF(社会保険料控除!E10=0,"",社会保険料控除!E10)</f>
        <v/>
      </c>
      <c r="U38" s="1794"/>
      <c r="V38" s="1794"/>
      <c r="W38" s="1794"/>
      <c r="X38" s="1794"/>
      <c r="Y38" s="1794"/>
      <c r="Z38" s="1794"/>
      <c r="AA38" s="1794"/>
      <c r="AB38" s="1794"/>
      <c r="AC38" s="1794"/>
      <c r="AD38" s="487"/>
      <c r="AE38" s="1365" t="s">
        <v>32</v>
      </c>
      <c r="AF38" s="440"/>
      <c r="AG38" s="1812"/>
      <c r="AH38" s="1812"/>
      <c r="AI38" s="431"/>
      <c r="AJ38" s="1815"/>
      <c r="AK38" s="1816"/>
      <c r="AL38" s="1766"/>
      <c r="AM38" s="910"/>
      <c r="AN38" s="781"/>
      <c r="AO38" s="781"/>
      <c r="AP38" s="781"/>
      <c r="AQ38" s="781"/>
      <c r="AR38" s="781"/>
      <c r="AS38" s="906"/>
      <c r="AT38" s="662"/>
      <c r="AU38" s="664"/>
      <c r="AV38" s="1658"/>
      <c r="AW38" s="1659"/>
      <c r="AX38" s="1659"/>
      <c r="AY38" s="1659"/>
      <c r="AZ38" s="1659"/>
      <c r="BA38" s="1659"/>
      <c r="BB38" s="1659"/>
      <c r="BC38" s="1659"/>
      <c r="BD38" s="1659"/>
      <c r="BE38" s="1473"/>
      <c r="BF38" s="5"/>
      <c r="BG38" s="6"/>
      <c r="BH38" s="1835"/>
      <c r="BI38" s="1835"/>
      <c r="BJ38" s="1835"/>
      <c r="BK38" s="1835"/>
      <c r="BL38" s="1835"/>
      <c r="BM38" s="1835"/>
      <c r="BN38" s="1835"/>
      <c r="BO38" s="1835"/>
      <c r="BP38" s="1835"/>
      <c r="BQ38" s="1835"/>
      <c r="BR38" s="1835"/>
      <c r="BS38" s="1835"/>
      <c r="BT38" s="1835"/>
      <c r="BU38" s="1835"/>
      <c r="BV38" s="1835"/>
      <c r="BW38" s="1835"/>
      <c r="BX38" s="1835"/>
      <c r="BY38" s="1835"/>
      <c r="BZ38" s="1835"/>
      <c r="CA38" s="1835"/>
      <c r="CB38" s="1835"/>
      <c r="CC38" s="1835"/>
    </row>
    <row r="39" spans="1:81" ht="3.75" customHeight="1" x14ac:dyDescent="0.4">
      <c r="A39" s="431"/>
      <c r="B39" s="1873"/>
      <c r="C39" s="1873"/>
      <c r="D39" s="1718"/>
      <c r="E39" s="1719"/>
      <c r="F39" s="1719"/>
      <c r="G39" s="1720"/>
      <c r="H39" s="623"/>
      <c r="I39" s="1057"/>
      <c r="J39" s="1057"/>
      <c r="K39" s="1057"/>
      <c r="L39" s="1057"/>
      <c r="M39" s="1057"/>
      <c r="N39" s="1057"/>
      <c r="O39" s="1057"/>
      <c r="P39" s="1057"/>
      <c r="Q39" s="1057"/>
      <c r="R39" s="1057"/>
      <c r="S39" s="624"/>
      <c r="T39" s="1795"/>
      <c r="U39" s="1796"/>
      <c r="V39" s="1796"/>
      <c r="W39" s="1796"/>
      <c r="X39" s="1796"/>
      <c r="Y39" s="1796"/>
      <c r="Z39" s="1796"/>
      <c r="AA39" s="1796"/>
      <c r="AB39" s="1796"/>
      <c r="AC39" s="1796"/>
      <c r="AD39" s="488"/>
      <c r="AE39" s="1366"/>
      <c r="AF39" s="440"/>
      <c r="AG39" s="1812"/>
      <c r="AH39" s="1812"/>
      <c r="AI39" s="431"/>
      <c r="AJ39" s="1815"/>
      <c r="AK39" s="1816"/>
      <c r="AL39" s="855" t="s">
        <v>33</v>
      </c>
      <c r="AM39" s="856"/>
      <c r="AN39" s="856"/>
      <c r="AO39" s="856"/>
      <c r="AP39" s="856"/>
      <c r="AQ39" s="856"/>
      <c r="AR39" s="856"/>
      <c r="AS39" s="1579"/>
      <c r="AT39" s="656" t="s">
        <v>34</v>
      </c>
      <c r="AU39" s="658"/>
      <c r="AV39" s="1680"/>
      <c r="AW39" s="1681"/>
      <c r="AX39" s="1681"/>
      <c r="AY39" s="1681"/>
      <c r="AZ39" s="1681"/>
      <c r="BA39" s="1681"/>
      <c r="BB39" s="1681"/>
      <c r="BC39" s="1681"/>
      <c r="BD39" s="1681"/>
      <c r="BE39" s="1454"/>
      <c r="BF39" s="5"/>
      <c r="BG39" s="6"/>
      <c r="BH39" s="1835"/>
      <c r="BI39" s="1835"/>
      <c r="BJ39" s="1835"/>
      <c r="BK39" s="1835"/>
      <c r="BL39" s="1835"/>
      <c r="BM39" s="1835"/>
      <c r="BN39" s="1835"/>
      <c r="BO39" s="1835"/>
      <c r="BP39" s="1835"/>
      <c r="BQ39" s="1835"/>
      <c r="BR39" s="1835"/>
      <c r="BS39" s="1835"/>
      <c r="BT39" s="1835"/>
      <c r="BU39" s="1835"/>
      <c r="BV39" s="1835"/>
      <c r="BW39" s="1835"/>
      <c r="BX39" s="1835"/>
      <c r="BY39" s="1835"/>
      <c r="BZ39" s="1835"/>
      <c r="CA39" s="1835"/>
      <c r="CB39" s="1835"/>
      <c r="CC39" s="1835"/>
    </row>
    <row r="40" spans="1:81" ht="3.75" customHeight="1" x14ac:dyDescent="0.4">
      <c r="A40" s="431"/>
      <c r="B40" s="1873"/>
      <c r="C40" s="1873"/>
      <c r="D40" s="1718"/>
      <c r="E40" s="1719"/>
      <c r="F40" s="1719"/>
      <c r="G40" s="1720"/>
      <c r="H40" s="623"/>
      <c r="I40" s="1057"/>
      <c r="J40" s="1057"/>
      <c r="K40" s="1057"/>
      <c r="L40" s="1057"/>
      <c r="M40" s="1057"/>
      <c r="N40" s="1057"/>
      <c r="O40" s="1057"/>
      <c r="P40" s="1057"/>
      <c r="Q40" s="1057"/>
      <c r="R40" s="1057"/>
      <c r="S40" s="624"/>
      <c r="T40" s="1795"/>
      <c r="U40" s="1796"/>
      <c r="V40" s="1796"/>
      <c r="W40" s="1796"/>
      <c r="X40" s="1796"/>
      <c r="Y40" s="1796"/>
      <c r="Z40" s="1796"/>
      <c r="AA40" s="1796"/>
      <c r="AB40" s="1796"/>
      <c r="AC40" s="1796"/>
      <c r="AD40" s="488"/>
      <c r="AE40" s="1366"/>
      <c r="AF40" s="439"/>
      <c r="AG40" s="1812"/>
      <c r="AH40" s="1812"/>
      <c r="AI40" s="431"/>
      <c r="AJ40" s="1815"/>
      <c r="AK40" s="1816"/>
      <c r="AL40" s="858"/>
      <c r="AM40" s="593"/>
      <c r="AN40" s="593"/>
      <c r="AO40" s="593"/>
      <c r="AP40" s="593"/>
      <c r="AQ40" s="593"/>
      <c r="AR40" s="593"/>
      <c r="AS40" s="1580"/>
      <c r="AT40" s="659"/>
      <c r="AU40" s="661"/>
      <c r="AV40" s="1682"/>
      <c r="AW40" s="1683"/>
      <c r="AX40" s="1683"/>
      <c r="AY40" s="1683"/>
      <c r="AZ40" s="1683"/>
      <c r="BA40" s="1683"/>
      <c r="BB40" s="1683"/>
      <c r="BC40" s="1683"/>
      <c r="BD40" s="1683"/>
      <c r="BE40" s="1455"/>
      <c r="BF40" s="5"/>
      <c r="BG40" s="6"/>
      <c r="BH40" s="1835"/>
      <c r="BI40" s="1835"/>
      <c r="BJ40" s="1835"/>
      <c r="BK40" s="1835"/>
      <c r="BL40" s="1835"/>
      <c r="BM40" s="1835"/>
      <c r="BN40" s="1835"/>
      <c r="BO40" s="1835"/>
      <c r="BP40" s="1835"/>
      <c r="BQ40" s="1835"/>
      <c r="BR40" s="1835"/>
      <c r="BS40" s="1835"/>
      <c r="BT40" s="1835"/>
      <c r="BU40" s="1835"/>
      <c r="BV40" s="1835"/>
      <c r="BW40" s="1835"/>
      <c r="BX40" s="1835"/>
      <c r="BY40" s="1835"/>
      <c r="BZ40" s="1835"/>
      <c r="CA40" s="1835"/>
      <c r="CB40" s="1835"/>
      <c r="CC40" s="1835"/>
    </row>
    <row r="41" spans="1:81" ht="3.75" customHeight="1" x14ac:dyDescent="0.4">
      <c r="A41" s="431"/>
      <c r="B41" s="1873"/>
      <c r="C41" s="1873"/>
      <c r="D41" s="1718"/>
      <c r="E41" s="1719"/>
      <c r="F41" s="1719"/>
      <c r="G41" s="1720"/>
      <c r="H41" s="740"/>
      <c r="I41" s="1058"/>
      <c r="J41" s="1058"/>
      <c r="K41" s="1058"/>
      <c r="L41" s="1058"/>
      <c r="M41" s="1058"/>
      <c r="N41" s="1058"/>
      <c r="O41" s="1058"/>
      <c r="P41" s="1058"/>
      <c r="Q41" s="1058"/>
      <c r="R41" s="1058"/>
      <c r="S41" s="741"/>
      <c r="T41" s="1797"/>
      <c r="U41" s="1798"/>
      <c r="V41" s="1798"/>
      <c r="W41" s="1798"/>
      <c r="X41" s="1798"/>
      <c r="Y41" s="1798"/>
      <c r="Z41" s="1798"/>
      <c r="AA41" s="1798"/>
      <c r="AB41" s="1798"/>
      <c r="AC41" s="1798"/>
      <c r="AD41" s="489"/>
      <c r="AE41" s="1367"/>
      <c r="AF41" s="439"/>
      <c r="AG41" s="1812"/>
      <c r="AH41" s="1812"/>
      <c r="AI41" s="431"/>
      <c r="AJ41" s="1815"/>
      <c r="AK41" s="1816"/>
      <c r="AL41" s="858"/>
      <c r="AM41" s="593"/>
      <c r="AN41" s="593"/>
      <c r="AO41" s="593"/>
      <c r="AP41" s="593"/>
      <c r="AQ41" s="593"/>
      <c r="AR41" s="593"/>
      <c r="AS41" s="1580"/>
      <c r="AT41" s="659"/>
      <c r="AU41" s="661"/>
      <c r="AV41" s="1682"/>
      <c r="AW41" s="1683"/>
      <c r="AX41" s="1683"/>
      <c r="AY41" s="1683"/>
      <c r="AZ41" s="1683"/>
      <c r="BA41" s="1683"/>
      <c r="BB41" s="1683"/>
      <c r="BC41" s="1683"/>
      <c r="BD41" s="1683"/>
      <c r="BE41" s="1455"/>
      <c r="BF41" s="5"/>
      <c r="BG41" s="6"/>
      <c r="BH41" s="1835"/>
      <c r="BI41" s="1835"/>
      <c r="BJ41" s="1835"/>
      <c r="BK41" s="1835"/>
      <c r="BL41" s="1835"/>
      <c r="BM41" s="1835"/>
      <c r="BN41" s="1835"/>
      <c r="BO41" s="1835"/>
      <c r="BP41" s="1835"/>
      <c r="BQ41" s="1835"/>
      <c r="BR41" s="1835"/>
      <c r="BS41" s="1835"/>
      <c r="BT41" s="1835"/>
      <c r="BU41" s="1835"/>
      <c r="BV41" s="1835"/>
      <c r="BW41" s="1835"/>
      <c r="BX41" s="1835"/>
      <c r="BY41" s="1835"/>
      <c r="BZ41" s="1835"/>
      <c r="CA41" s="1835"/>
      <c r="CB41" s="1835"/>
      <c r="CC41" s="1835"/>
    </row>
    <row r="42" spans="1:81" ht="3.75" customHeight="1" x14ac:dyDescent="0.4">
      <c r="A42" s="431"/>
      <c r="B42" s="1873"/>
      <c r="C42" s="1873"/>
      <c r="D42" s="1319" t="s">
        <v>35</v>
      </c>
      <c r="E42" s="1320"/>
      <c r="F42" s="1320"/>
      <c r="G42" s="1321"/>
      <c r="H42" s="621" t="s">
        <v>36</v>
      </c>
      <c r="I42" s="1056"/>
      <c r="J42" s="1056"/>
      <c r="K42" s="1056"/>
      <c r="L42" s="1056"/>
      <c r="M42" s="1056"/>
      <c r="N42" s="1056"/>
      <c r="O42" s="1056"/>
      <c r="P42" s="1056"/>
      <c r="Q42" s="1056"/>
      <c r="R42" s="1056"/>
      <c r="S42" s="622"/>
      <c r="T42" s="1793" t="str">
        <f>IF(社会保険料控除!F10=0,"",社会保険料控除!F10)</f>
        <v/>
      </c>
      <c r="U42" s="1794"/>
      <c r="V42" s="1794"/>
      <c r="W42" s="1794"/>
      <c r="X42" s="1794"/>
      <c r="Y42" s="1794"/>
      <c r="Z42" s="1794"/>
      <c r="AA42" s="1794"/>
      <c r="AB42" s="1794"/>
      <c r="AC42" s="1794"/>
      <c r="AD42" s="487"/>
      <c r="AE42" s="1365" t="s">
        <v>26</v>
      </c>
      <c r="AF42" s="439"/>
      <c r="AG42" s="1812"/>
      <c r="AH42" s="1812"/>
      <c r="AI42" s="431"/>
      <c r="AJ42" s="1815"/>
      <c r="AK42" s="1816"/>
      <c r="AL42" s="860"/>
      <c r="AM42" s="861"/>
      <c r="AN42" s="861"/>
      <c r="AO42" s="861"/>
      <c r="AP42" s="861"/>
      <c r="AQ42" s="861"/>
      <c r="AR42" s="861"/>
      <c r="AS42" s="1623"/>
      <c r="AT42" s="662"/>
      <c r="AU42" s="664"/>
      <c r="AV42" s="1684"/>
      <c r="AW42" s="1685"/>
      <c r="AX42" s="1685"/>
      <c r="AY42" s="1685"/>
      <c r="AZ42" s="1685"/>
      <c r="BA42" s="1685"/>
      <c r="BB42" s="1685"/>
      <c r="BC42" s="1685"/>
      <c r="BD42" s="1685"/>
      <c r="BE42" s="1473"/>
      <c r="BF42" s="5"/>
      <c r="BG42" s="6"/>
      <c r="BH42" s="1835"/>
      <c r="BI42" s="1835"/>
      <c r="BJ42" s="1835"/>
      <c r="BK42" s="1835"/>
      <c r="BL42" s="1835"/>
      <c r="BM42" s="1835"/>
      <c r="BN42" s="1835"/>
      <c r="BO42" s="1835"/>
      <c r="BP42" s="1835"/>
      <c r="BQ42" s="1835"/>
      <c r="BR42" s="1835"/>
      <c r="BS42" s="1835"/>
      <c r="BT42" s="1835"/>
      <c r="BU42" s="1835"/>
      <c r="BV42" s="1835"/>
      <c r="BW42" s="1835"/>
      <c r="BX42" s="1835"/>
      <c r="BY42" s="1835"/>
      <c r="BZ42" s="1835"/>
      <c r="CA42" s="1835"/>
      <c r="CB42" s="1835"/>
      <c r="CC42" s="1835"/>
    </row>
    <row r="43" spans="1:81" ht="3.75" customHeight="1" x14ac:dyDescent="0.4">
      <c r="A43" s="431"/>
      <c r="B43" s="1873"/>
      <c r="C43" s="1873"/>
      <c r="D43" s="1319"/>
      <c r="E43" s="1320"/>
      <c r="F43" s="1320"/>
      <c r="G43" s="1321"/>
      <c r="H43" s="623"/>
      <c r="I43" s="1057"/>
      <c r="J43" s="1057"/>
      <c r="K43" s="1057"/>
      <c r="L43" s="1057"/>
      <c r="M43" s="1057"/>
      <c r="N43" s="1057"/>
      <c r="O43" s="1057"/>
      <c r="P43" s="1057"/>
      <c r="Q43" s="1057"/>
      <c r="R43" s="1057"/>
      <c r="S43" s="624"/>
      <c r="T43" s="1795"/>
      <c r="U43" s="1796"/>
      <c r="V43" s="1796"/>
      <c r="W43" s="1796"/>
      <c r="X43" s="1796"/>
      <c r="Y43" s="1796"/>
      <c r="Z43" s="1796"/>
      <c r="AA43" s="1796"/>
      <c r="AB43" s="1796"/>
      <c r="AC43" s="1796"/>
      <c r="AD43" s="488"/>
      <c r="AE43" s="1366"/>
      <c r="AF43" s="438"/>
      <c r="AG43" s="1812"/>
      <c r="AH43" s="1812"/>
      <c r="AI43" s="431"/>
      <c r="AJ43" s="1815"/>
      <c r="AK43" s="1816"/>
      <c r="AL43" s="1653" t="s">
        <v>37</v>
      </c>
      <c r="AM43" s="1653"/>
      <c r="AN43" s="1653"/>
      <c r="AO43" s="1653"/>
      <c r="AP43" s="1653"/>
      <c r="AQ43" s="1653"/>
      <c r="AR43" s="1653"/>
      <c r="AS43" s="1653"/>
      <c r="AT43" s="614" t="s">
        <v>38</v>
      </c>
      <c r="AU43" s="614"/>
      <c r="AV43" s="1654"/>
      <c r="AW43" s="1655"/>
      <c r="AX43" s="1655"/>
      <c r="AY43" s="1655"/>
      <c r="AZ43" s="1655"/>
      <c r="BA43" s="1655"/>
      <c r="BB43" s="1655"/>
      <c r="BC43" s="1655"/>
      <c r="BD43" s="1655"/>
      <c r="BE43" s="1454"/>
      <c r="BF43" s="5"/>
      <c r="BG43" s="6"/>
      <c r="BH43" s="1835"/>
      <c r="BI43" s="1835"/>
      <c r="BJ43" s="1835"/>
      <c r="BK43" s="1835"/>
      <c r="BL43" s="1835"/>
      <c r="BM43" s="1835"/>
      <c r="BN43" s="1835"/>
      <c r="BO43" s="1835"/>
      <c r="BP43" s="1835"/>
      <c r="BQ43" s="1835"/>
      <c r="BR43" s="1835"/>
      <c r="BS43" s="1835"/>
      <c r="BT43" s="1835"/>
      <c r="BU43" s="1835"/>
      <c r="BV43" s="1835"/>
      <c r="BW43" s="1835"/>
      <c r="BX43" s="1835"/>
      <c r="BY43" s="1835"/>
      <c r="BZ43" s="1835"/>
      <c r="CA43" s="1835"/>
      <c r="CB43" s="1835"/>
      <c r="CC43" s="1835"/>
    </row>
    <row r="44" spans="1:81" ht="3.75" customHeight="1" x14ac:dyDescent="0.4">
      <c r="A44" s="431"/>
      <c r="B44" s="1873"/>
      <c r="C44" s="1873"/>
      <c r="D44" s="1319"/>
      <c r="E44" s="1320"/>
      <c r="F44" s="1320"/>
      <c r="G44" s="1321"/>
      <c r="H44" s="623"/>
      <c r="I44" s="1057"/>
      <c r="J44" s="1057"/>
      <c r="K44" s="1057"/>
      <c r="L44" s="1057"/>
      <c r="M44" s="1057"/>
      <c r="N44" s="1057"/>
      <c r="O44" s="1057"/>
      <c r="P44" s="1057"/>
      <c r="Q44" s="1057"/>
      <c r="R44" s="1057"/>
      <c r="S44" s="624"/>
      <c r="T44" s="1795"/>
      <c r="U44" s="1796"/>
      <c r="V44" s="1796"/>
      <c r="W44" s="1796"/>
      <c r="X44" s="1796"/>
      <c r="Y44" s="1796"/>
      <c r="Z44" s="1796"/>
      <c r="AA44" s="1796"/>
      <c r="AB44" s="1796"/>
      <c r="AC44" s="1796"/>
      <c r="AD44" s="488"/>
      <c r="AE44" s="1366"/>
      <c r="AF44" s="438"/>
      <c r="AG44" s="1812"/>
      <c r="AH44" s="1812"/>
      <c r="AI44" s="431"/>
      <c r="AJ44" s="1815"/>
      <c r="AK44" s="1816"/>
      <c r="AL44" s="1653"/>
      <c r="AM44" s="1653"/>
      <c r="AN44" s="1653"/>
      <c r="AO44" s="1653"/>
      <c r="AP44" s="1653"/>
      <c r="AQ44" s="1653"/>
      <c r="AR44" s="1653"/>
      <c r="AS44" s="1653"/>
      <c r="AT44" s="614"/>
      <c r="AU44" s="614"/>
      <c r="AV44" s="1656"/>
      <c r="AW44" s="1657"/>
      <c r="AX44" s="1657"/>
      <c r="AY44" s="1657"/>
      <c r="AZ44" s="1657"/>
      <c r="BA44" s="1657"/>
      <c r="BB44" s="1657"/>
      <c r="BC44" s="1657"/>
      <c r="BD44" s="1657"/>
      <c r="BE44" s="1455"/>
      <c r="BF44" s="5"/>
      <c r="BG44" s="6"/>
      <c r="BH44" s="1835"/>
      <c r="BI44" s="1835"/>
      <c r="BJ44" s="1835"/>
      <c r="BK44" s="1835"/>
      <c r="BL44" s="1835"/>
      <c r="BM44" s="1835"/>
      <c r="BN44" s="1835"/>
      <c r="BO44" s="1835"/>
      <c r="BP44" s="1835"/>
      <c r="BQ44" s="1835"/>
      <c r="BR44" s="1835"/>
      <c r="BS44" s="1835"/>
      <c r="BT44" s="1835"/>
      <c r="BU44" s="1835"/>
      <c r="BV44" s="1835"/>
      <c r="BW44" s="1835"/>
      <c r="BX44" s="1835"/>
      <c r="BY44" s="1835"/>
      <c r="BZ44" s="1835"/>
      <c r="CA44" s="1835"/>
      <c r="CB44" s="1835"/>
      <c r="CC44" s="1835"/>
    </row>
    <row r="45" spans="1:81" ht="3.75" customHeight="1" x14ac:dyDescent="0.4">
      <c r="A45" s="431"/>
      <c r="B45" s="1873"/>
      <c r="C45" s="1873"/>
      <c r="D45" s="1319" t="s">
        <v>39</v>
      </c>
      <c r="E45" s="1320"/>
      <c r="F45" s="1320"/>
      <c r="G45" s="1321"/>
      <c r="H45" s="740"/>
      <c r="I45" s="1058"/>
      <c r="J45" s="1058"/>
      <c r="K45" s="1058"/>
      <c r="L45" s="1058"/>
      <c r="M45" s="1058"/>
      <c r="N45" s="1058"/>
      <c r="O45" s="1058"/>
      <c r="P45" s="1058"/>
      <c r="Q45" s="1058"/>
      <c r="R45" s="1058"/>
      <c r="S45" s="741"/>
      <c r="T45" s="1797"/>
      <c r="U45" s="1798"/>
      <c r="V45" s="1798"/>
      <c r="W45" s="1798"/>
      <c r="X45" s="1798"/>
      <c r="Y45" s="1798"/>
      <c r="Z45" s="1798"/>
      <c r="AA45" s="1798"/>
      <c r="AB45" s="1798"/>
      <c r="AC45" s="1798"/>
      <c r="AD45" s="489"/>
      <c r="AE45" s="1367"/>
      <c r="AF45" s="438"/>
      <c r="AG45" s="1812"/>
      <c r="AH45" s="1812"/>
      <c r="AI45" s="431"/>
      <c r="AJ45" s="1815"/>
      <c r="AK45" s="1816"/>
      <c r="AL45" s="1653"/>
      <c r="AM45" s="1653"/>
      <c r="AN45" s="1653"/>
      <c r="AO45" s="1653"/>
      <c r="AP45" s="1653"/>
      <c r="AQ45" s="1653"/>
      <c r="AR45" s="1653"/>
      <c r="AS45" s="1653"/>
      <c r="AT45" s="614"/>
      <c r="AU45" s="614"/>
      <c r="AV45" s="1656"/>
      <c r="AW45" s="1657"/>
      <c r="AX45" s="1657"/>
      <c r="AY45" s="1657"/>
      <c r="AZ45" s="1657"/>
      <c r="BA45" s="1657"/>
      <c r="BB45" s="1657"/>
      <c r="BC45" s="1657"/>
      <c r="BD45" s="1657"/>
      <c r="BE45" s="1455"/>
      <c r="BF45" s="5"/>
      <c r="BG45" s="6"/>
      <c r="BH45" s="1835"/>
      <c r="BI45" s="1835"/>
      <c r="BJ45" s="1835"/>
      <c r="BK45" s="1835"/>
      <c r="BL45" s="1835"/>
      <c r="BM45" s="1835"/>
      <c r="BN45" s="1835"/>
      <c r="BO45" s="1835"/>
      <c r="BP45" s="1835"/>
      <c r="BQ45" s="1835"/>
      <c r="BR45" s="1835"/>
      <c r="BS45" s="1835"/>
      <c r="BT45" s="1835"/>
      <c r="BU45" s="1835"/>
      <c r="BV45" s="1835"/>
      <c r="BW45" s="1835"/>
      <c r="BX45" s="1835"/>
      <c r="BY45" s="1835"/>
      <c r="BZ45" s="1835"/>
      <c r="CA45" s="1835"/>
      <c r="CB45" s="1835"/>
      <c r="CC45" s="1835"/>
    </row>
    <row r="46" spans="1:81" ht="3.75" customHeight="1" x14ac:dyDescent="0.4">
      <c r="A46" s="431"/>
      <c r="B46" s="1873"/>
      <c r="C46" s="1873"/>
      <c r="D46" s="1319"/>
      <c r="E46" s="1320"/>
      <c r="F46" s="1320"/>
      <c r="G46" s="1321"/>
      <c r="H46" s="621" t="s">
        <v>40</v>
      </c>
      <c r="I46" s="1056"/>
      <c r="J46" s="1056"/>
      <c r="K46" s="1056"/>
      <c r="L46" s="1056"/>
      <c r="M46" s="1056"/>
      <c r="N46" s="1056"/>
      <c r="O46" s="1056"/>
      <c r="P46" s="1056"/>
      <c r="Q46" s="1056"/>
      <c r="R46" s="1056"/>
      <c r="S46" s="622"/>
      <c r="T46" s="1793" t="str">
        <f>IF(社会保険料控除!G10=0,"",社会保険料控除!G10)</f>
        <v/>
      </c>
      <c r="U46" s="1794"/>
      <c r="V46" s="1794"/>
      <c r="W46" s="1794"/>
      <c r="X46" s="1794"/>
      <c r="Y46" s="1794"/>
      <c r="Z46" s="1794"/>
      <c r="AA46" s="1794"/>
      <c r="AB46" s="1794"/>
      <c r="AC46" s="1794"/>
      <c r="AD46" s="487"/>
      <c r="AE46" s="1365" t="s">
        <v>26</v>
      </c>
      <c r="AF46" s="438"/>
      <c r="AG46" s="1812"/>
      <c r="AH46" s="1812"/>
      <c r="AI46" s="431"/>
      <c r="AJ46" s="1815"/>
      <c r="AK46" s="1816"/>
      <c r="AL46" s="1653"/>
      <c r="AM46" s="1653"/>
      <c r="AN46" s="1653"/>
      <c r="AO46" s="1653"/>
      <c r="AP46" s="1653"/>
      <c r="AQ46" s="1653"/>
      <c r="AR46" s="1653"/>
      <c r="AS46" s="1653"/>
      <c r="AT46" s="614"/>
      <c r="AU46" s="614"/>
      <c r="AV46" s="1658"/>
      <c r="AW46" s="1659"/>
      <c r="AX46" s="1659"/>
      <c r="AY46" s="1659"/>
      <c r="AZ46" s="1659"/>
      <c r="BA46" s="1659"/>
      <c r="BB46" s="1659"/>
      <c r="BC46" s="1659"/>
      <c r="BD46" s="1659"/>
      <c r="BE46" s="1473"/>
      <c r="BF46" s="5"/>
      <c r="BG46" s="6"/>
      <c r="BH46" s="1835"/>
      <c r="BI46" s="1835"/>
      <c r="BJ46" s="1835"/>
      <c r="BK46" s="1835"/>
      <c r="BL46" s="1835"/>
      <c r="BM46" s="1835"/>
      <c r="BN46" s="1835"/>
      <c r="BO46" s="1835"/>
      <c r="BP46" s="1835"/>
      <c r="BQ46" s="1835"/>
      <c r="BR46" s="1835"/>
      <c r="BS46" s="1835"/>
      <c r="BT46" s="1835"/>
      <c r="BU46" s="1835"/>
      <c r="BV46" s="1835"/>
      <c r="BW46" s="1835"/>
      <c r="BX46" s="1835"/>
      <c r="BY46" s="1835"/>
      <c r="BZ46" s="1835"/>
      <c r="CA46" s="1835"/>
      <c r="CB46" s="1835"/>
      <c r="CC46" s="1835"/>
    </row>
    <row r="47" spans="1:81" ht="3.75" customHeight="1" x14ac:dyDescent="0.4">
      <c r="A47" s="431"/>
      <c r="B47" s="1873"/>
      <c r="C47" s="1873"/>
      <c r="D47" s="1319"/>
      <c r="E47" s="1320"/>
      <c r="F47" s="1320"/>
      <c r="G47" s="1321"/>
      <c r="H47" s="623"/>
      <c r="I47" s="1057"/>
      <c r="J47" s="1057"/>
      <c r="K47" s="1057"/>
      <c r="L47" s="1057"/>
      <c r="M47" s="1057"/>
      <c r="N47" s="1057"/>
      <c r="O47" s="1057"/>
      <c r="P47" s="1057"/>
      <c r="Q47" s="1057"/>
      <c r="R47" s="1057"/>
      <c r="S47" s="624"/>
      <c r="T47" s="1795"/>
      <c r="U47" s="1796"/>
      <c r="V47" s="1796"/>
      <c r="W47" s="1796"/>
      <c r="X47" s="1796"/>
      <c r="Y47" s="1796"/>
      <c r="Z47" s="1796"/>
      <c r="AA47" s="1796"/>
      <c r="AB47" s="1796"/>
      <c r="AC47" s="1796"/>
      <c r="AD47" s="488"/>
      <c r="AE47" s="1366"/>
      <c r="AF47" s="438"/>
      <c r="AG47" s="1812"/>
      <c r="AH47" s="1812"/>
      <c r="AI47" s="431"/>
      <c r="AJ47" s="1815"/>
      <c r="AK47" s="1816"/>
      <c r="AL47" s="855" t="s">
        <v>41</v>
      </c>
      <c r="AM47" s="856"/>
      <c r="AN47" s="856"/>
      <c r="AO47" s="856"/>
      <c r="AP47" s="856"/>
      <c r="AQ47" s="856"/>
      <c r="AR47" s="856"/>
      <c r="AS47" s="1579"/>
      <c r="AT47" s="656" t="s">
        <v>42</v>
      </c>
      <c r="AU47" s="658"/>
      <c r="AV47" s="1654"/>
      <c r="AW47" s="1655"/>
      <c r="AX47" s="1655"/>
      <c r="AY47" s="1655"/>
      <c r="AZ47" s="1655"/>
      <c r="BA47" s="1655"/>
      <c r="BB47" s="1655"/>
      <c r="BC47" s="1655"/>
      <c r="BD47" s="1655"/>
      <c r="BE47" s="1454"/>
      <c r="BF47" s="5"/>
      <c r="BG47" s="151"/>
      <c r="BH47" s="1835"/>
      <c r="BI47" s="1835"/>
      <c r="BJ47" s="1835"/>
      <c r="BK47" s="1835"/>
      <c r="BL47" s="1835"/>
      <c r="BM47" s="1835"/>
      <c r="BN47" s="1835"/>
      <c r="BO47" s="1835"/>
      <c r="BP47" s="1835"/>
      <c r="BQ47" s="1835"/>
      <c r="BR47" s="1835"/>
      <c r="BS47" s="1835"/>
      <c r="BT47" s="1835"/>
      <c r="BU47" s="1835"/>
      <c r="BV47" s="1835"/>
      <c r="BW47" s="1835"/>
      <c r="BX47" s="1835"/>
      <c r="BY47" s="1835"/>
      <c r="BZ47" s="1835"/>
      <c r="CA47" s="1835"/>
      <c r="CB47" s="1835"/>
      <c r="CC47" s="1835"/>
    </row>
    <row r="48" spans="1:81" ht="3.75" customHeight="1" x14ac:dyDescent="0.4">
      <c r="A48" s="431"/>
      <c r="B48" s="1873"/>
      <c r="C48" s="1873"/>
      <c r="D48" s="456"/>
      <c r="E48" s="457"/>
      <c r="F48" s="457"/>
      <c r="G48" s="458"/>
      <c r="H48" s="623"/>
      <c r="I48" s="1057"/>
      <c r="J48" s="1057"/>
      <c r="K48" s="1057"/>
      <c r="L48" s="1057"/>
      <c r="M48" s="1057"/>
      <c r="N48" s="1057"/>
      <c r="O48" s="1057"/>
      <c r="P48" s="1057"/>
      <c r="Q48" s="1057"/>
      <c r="R48" s="1057"/>
      <c r="S48" s="624"/>
      <c r="T48" s="1795"/>
      <c r="U48" s="1796"/>
      <c r="V48" s="1796"/>
      <c r="W48" s="1796"/>
      <c r="X48" s="1796"/>
      <c r="Y48" s="1796"/>
      <c r="Z48" s="1796"/>
      <c r="AA48" s="1796"/>
      <c r="AB48" s="1796"/>
      <c r="AC48" s="1796"/>
      <c r="AD48" s="488"/>
      <c r="AE48" s="1366"/>
      <c r="AF48" s="440"/>
      <c r="AG48" s="1812"/>
      <c r="AH48" s="1812"/>
      <c r="AI48" s="431"/>
      <c r="AJ48" s="1815"/>
      <c r="AK48" s="1816"/>
      <c r="AL48" s="858"/>
      <c r="AM48" s="593"/>
      <c r="AN48" s="593"/>
      <c r="AO48" s="593"/>
      <c r="AP48" s="593"/>
      <c r="AQ48" s="593"/>
      <c r="AR48" s="593"/>
      <c r="AS48" s="1580"/>
      <c r="AT48" s="659"/>
      <c r="AU48" s="661"/>
      <c r="AV48" s="1656"/>
      <c r="AW48" s="1657"/>
      <c r="AX48" s="1657"/>
      <c r="AY48" s="1657"/>
      <c r="AZ48" s="1657"/>
      <c r="BA48" s="1657"/>
      <c r="BB48" s="1657"/>
      <c r="BC48" s="1657"/>
      <c r="BD48" s="1657"/>
      <c r="BE48" s="1455"/>
      <c r="BF48" s="5"/>
      <c r="BG48" s="151"/>
      <c r="BH48" s="1835"/>
      <c r="BI48" s="1835"/>
      <c r="BJ48" s="1835"/>
      <c r="BK48" s="1835"/>
      <c r="BL48" s="1835"/>
      <c r="BM48" s="1835"/>
      <c r="BN48" s="1835"/>
      <c r="BO48" s="1835"/>
      <c r="BP48" s="1835"/>
      <c r="BQ48" s="1835"/>
      <c r="BR48" s="1835"/>
      <c r="BS48" s="1835"/>
      <c r="BT48" s="1835"/>
      <c r="BU48" s="1835"/>
      <c r="BV48" s="1835"/>
      <c r="BW48" s="1835"/>
      <c r="BX48" s="1835"/>
      <c r="BY48" s="1835"/>
      <c r="BZ48" s="1835"/>
      <c r="CA48" s="1835"/>
      <c r="CB48" s="1835"/>
      <c r="CC48" s="1835"/>
    </row>
    <row r="49" spans="1:81" ht="3.75" customHeight="1" x14ac:dyDescent="0.4">
      <c r="A49" s="431"/>
      <c r="B49" s="1873"/>
      <c r="C49" s="1873"/>
      <c r="D49" s="456"/>
      <c r="E49" s="457"/>
      <c r="F49" s="457"/>
      <c r="G49" s="458"/>
      <c r="H49" s="740"/>
      <c r="I49" s="1058"/>
      <c r="J49" s="1058"/>
      <c r="K49" s="1058"/>
      <c r="L49" s="1058"/>
      <c r="M49" s="1058"/>
      <c r="N49" s="1058"/>
      <c r="O49" s="1058"/>
      <c r="P49" s="1058"/>
      <c r="Q49" s="1058"/>
      <c r="R49" s="1058"/>
      <c r="S49" s="741"/>
      <c r="T49" s="1797"/>
      <c r="U49" s="1798"/>
      <c r="V49" s="1798"/>
      <c r="W49" s="1798"/>
      <c r="X49" s="1798"/>
      <c r="Y49" s="1798"/>
      <c r="Z49" s="1798"/>
      <c r="AA49" s="1798"/>
      <c r="AB49" s="1798"/>
      <c r="AC49" s="1798"/>
      <c r="AD49" s="489"/>
      <c r="AE49" s="1367"/>
      <c r="AF49" s="440"/>
      <c r="AG49" s="1812"/>
      <c r="AH49" s="1812"/>
      <c r="AI49" s="431"/>
      <c r="AJ49" s="1815"/>
      <c r="AK49" s="1816"/>
      <c r="AL49" s="858"/>
      <c r="AM49" s="593"/>
      <c r="AN49" s="593"/>
      <c r="AO49" s="593"/>
      <c r="AP49" s="593"/>
      <c r="AQ49" s="593"/>
      <c r="AR49" s="593"/>
      <c r="AS49" s="1580"/>
      <c r="AT49" s="659"/>
      <c r="AU49" s="661"/>
      <c r="AV49" s="1656"/>
      <c r="AW49" s="1657"/>
      <c r="AX49" s="1657"/>
      <c r="AY49" s="1657"/>
      <c r="AZ49" s="1657"/>
      <c r="BA49" s="1657"/>
      <c r="BB49" s="1657"/>
      <c r="BC49" s="1657"/>
      <c r="BD49" s="1657"/>
      <c r="BE49" s="1455"/>
      <c r="BF49" s="5"/>
      <c r="BG49" s="151"/>
      <c r="BH49" s="1835"/>
      <c r="BI49" s="1835"/>
      <c r="BJ49" s="1835"/>
      <c r="BK49" s="1835"/>
      <c r="BL49" s="1835"/>
      <c r="BM49" s="1835"/>
      <c r="BN49" s="1835"/>
      <c r="BO49" s="1835"/>
      <c r="BP49" s="1835"/>
      <c r="BQ49" s="1835"/>
      <c r="BR49" s="1835"/>
      <c r="BS49" s="1835"/>
      <c r="BT49" s="1835"/>
      <c r="BU49" s="1835"/>
      <c r="BV49" s="1835"/>
      <c r="BW49" s="1835"/>
      <c r="BX49" s="1835"/>
      <c r="BY49" s="1835"/>
      <c r="BZ49" s="1835"/>
      <c r="CA49" s="1835"/>
      <c r="CB49" s="1835"/>
      <c r="CC49" s="1835"/>
    </row>
    <row r="50" spans="1:81" ht="3.75" customHeight="1" x14ac:dyDescent="0.4">
      <c r="A50" s="431"/>
      <c r="B50" s="1873"/>
      <c r="C50" s="1873"/>
      <c r="D50" s="456"/>
      <c r="E50" s="457"/>
      <c r="F50" s="457"/>
      <c r="G50" s="458"/>
      <c r="H50" s="1799"/>
      <c r="I50" s="1800"/>
      <c r="J50" s="1800"/>
      <c r="K50" s="1800"/>
      <c r="L50" s="1800"/>
      <c r="M50" s="1800"/>
      <c r="N50" s="1800"/>
      <c r="O50" s="1800"/>
      <c r="P50" s="1800"/>
      <c r="Q50" s="1800"/>
      <c r="R50" s="1800"/>
      <c r="S50" s="1801"/>
      <c r="T50" s="1793" t="str">
        <f>IF(社会保険料控除!H10+社会保険料控除!I10=0,"",社会保険料控除!H10+社会保険料控除!I10)</f>
        <v/>
      </c>
      <c r="U50" s="1794"/>
      <c r="V50" s="1794"/>
      <c r="W50" s="1794"/>
      <c r="X50" s="1794"/>
      <c r="Y50" s="1794"/>
      <c r="Z50" s="1794"/>
      <c r="AA50" s="1794"/>
      <c r="AB50" s="1794"/>
      <c r="AC50" s="1794"/>
      <c r="AD50" s="487"/>
      <c r="AE50" s="1365" t="s">
        <v>26</v>
      </c>
      <c r="AF50" s="440"/>
      <c r="AG50" s="1812"/>
      <c r="AH50" s="1812"/>
      <c r="AI50" s="431"/>
      <c r="AJ50" s="1815"/>
      <c r="AK50" s="1816"/>
      <c r="AL50" s="860"/>
      <c r="AM50" s="861"/>
      <c r="AN50" s="861"/>
      <c r="AO50" s="861"/>
      <c r="AP50" s="861"/>
      <c r="AQ50" s="861"/>
      <c r="AR50" s="861"/>
      <c r="AS50" s="1623"/>
      <c r="AT50" s="662"/>
      <c r="AU50" s="664"/>
      <c r="AV50" s="1658"/>
      <c r="AW50" s="1659"/>
      <c r="AX50" s="1659"/>
      <c r="AY50" s="1659"/>
      <c r="AZ50" s="1659"/>
      <c r="BA50" s="1659"/>
      <c r="BB50" s="1659"/>
      <c r="BC50" s="1659"/>
      <c r="BD50" s="1659"/>
      <c r="BE50" s="1473"/>
      <c r="BF50" s="5"/>
      <c r="BG50" s="151"/>
      <c r="BH50" s="1835"/>
      <c r="BI50" s="1835"/>
      <c r="BJ50" s="1835"/>
      <c r="BK50" s="1835"/>
      <c r="BL50" s="1835"/>
      <c r="BM50" s="1835"/>
      <c r="BN50" s="1835"/>
      <c r="BO50" s="1835"/>
      <c r="BP50" s="1835"/>
      <c r="BQ50" s="1835"/>
      <c r="BR50" s="1835"/>
      <c r="BS50" s="1835"/>
      <c r="BT50" s="1835"/>
      <c r="BU50" s="1835"/>
      <c r="BV50" s="1835"/>
      <c r="BW50" s="1835"/>
      <c r="BX50" s="1835"/>
      <c r="BY50" s="1835"/>
      <c r="BZ50" s="1835"/>
      <c r="CA50" s="1835"/>
      <c r="CB50" s="1835"/>
      <c r="CC50" s="1835"/>
    </row>
    <row r="51" spans="1:81" ht="3.75" customHeight="1" x14ac:dyDescent="0.4">
      <c r="A51" s="431"/>
      <c r="B51" s="1873"/>
      <c r="C51" s="1873"/>
      <c r="D51" s="456"/>
      <c r="E51" s="457"/>
      <c r="F51" s="457"/>
      <c r="G51" s="458"/>
      <c r="H51" s="1802"/>
      <c r="I51" s="1803"/>
      <c r="J51" s="1803"/>
      <c r="K51" s="1803"/>
      <c r="L51" s="1803"/>
      <c r="M51" s="1803"/>
      <c r="N51" s="1803"/>
      <c r="O51" s="1803"/>
      <c r="P51" s="1803"/>
      <c r="Q51" s="1803"/>
      <c r="R51" s="1803"/>
      <c r="S51" s="1804"/>
      <c r="T51" s="1795"/>
      <c r="U51" s="1796"/>
      <c r="V51" s="1796"/>
      <c r="W51" s="1796"/>
      <c r="X51" s="1796"/>
      <c r="Y51" s="1796"/>
      <c r="Z51" s="1796"/>
      <c r="AA51" s="1796"/>
      <c r="AB51" s="1796"/>
      <c r="AC51" s="1796"/>
      <c r="AD51" s="488"/>
      <c r="AE51" s="1366"/>
      <c r="AF51" s="438"/>
      <c r="AG51" s="1812"/>
      <c r="AH51" s="1812"/>
      <c r="AI51" s="431"/>
      <c r="AJ51" s="1815"/>
      <c r="AK51" s="1816"/>
      <c r="AL51" s="855" t="s">
        <v>43</v>
      </c>
      <c r="AM51" s="856"/>
      <c r="AN51" s="856"/>
      <c r="AO51" s="856"/>
      <c r="AP51" s="856"/>
      <c r="AQ51" s="856"/>
      <c r="AR51" s="856"/>
      <c r="AS51" s="1579"/>
      <c r="AT51" s="614" t="s">
        <v>44</v>
      </c>
      <c r="AU51" s="614"/>
      <c r="AV51" s="1559" t="str">
        <f>IF(給与!E41=0,"",給与!E41)</f>
        <v/>
      </c>
      <c r="AW51" s="1560"/>
      <c r="AX51" s="1560"/>
      <c r="AY51" s="1560"/>
      <c r="AZ51" s="1560"/>
      <c r="BA51" s="1560"/>
      <c r="BB51" s="1560"/>
      <c r="BC51" s="1560"/>
      <c r="BD51" s="1560"/>
      <c r="BE51" s="1454"/>
      <c r="BF51" s="5"/>
      <c r="BG51" s="151"/>
      <c r="BH51" s="1835"/>
      <c r="BI51" s="1835"/>
      <c r="BJ51" s="1835"/>
      <c r="BK51" s="1835"/>
      <c r="BL51" s="1835"/>
      <c r="BM51" s="1835"/>
      <c r="BN51" s="1835"/>
      <c r="BO51" s="1835"/>
      <c r="BP51" s="1835"/>
      <c r="BQ51" s="1835"/>
      <c r="BR51" s="1835"/>
      <c r="BS51" s="1835"/>
      <c r="BT51" s="1835"/>
      <c r="BU51" s="1835"/>
      <c r="BV51" s="1835"/>
      <c r="BW51" s="1835"/>
      <c r="BX51" s="1835"/>
      <c r="BY51" s="1835"/>
      <c r="BZ51" s="1835"/>
      <c r="CA51" s="1835"/>
      <c r="CB51" s="1835"/>
      <c r="CC51" s="1835"/>
    </row>
    <row r="52" spans="1:81" ht="3.75" customHeight="1" x14ac:dyDescent="0.4">
      <c r="A52" s="431"/>
      <c r="B52" s="1873"/>
      <c r="C52" s="1873"/>
      <c r="D52" s="456"/>
      <c r="E52" s="457"/>
      <c r="F52" s="457"/>
      <c r="G52" s="458"/>
      <c r="H52" s="1802"/>
      <c r="I52" s="1803"/>
      <c r="J52" s="1803"/>
      <c r="K52" s="1803"/>
      <c r="L52" s="1803"/>
      <c r="M52" s="1803"/>
      <c r="N52" s="1803"/>
      <c r="O52" s="1803"/>
      <c r="P52" s="1803"/>
      <c r="Q52" s="1803"/>
      <c r="R52" s="1803"/>
      <c r="S52" s="1804"/>
      <c r="T52" s="1795"/>
      <c r="U52" s="1796"/>
      <c r="V52" s="1796"/>
      <c r="W52" s="1796"/>
      <c r="X52" s="1796"/>
      <c r="Y52" s="1796"/>
      <c r="Z52" s="1796"/>
      <c r="AA52" s="1796"/>
      <c r="AB52" s="1796"/>
      <c r="AC52" s="1796"/>
      <c r="AD52" s="488"/>
      <c r="AE52" s="1366"/>
      <c r="AF52" s="438"/>
      <c r="AG52" s="1812"/>
      <c r="AH52" s="1812"/>
      <c r="AI52" s="431"/>
      <c r="AJ52" s="1815"/>
      <c r="AK52" s="1816"/>
      <c r="AL52" s="858"/>
      <c r="AM52" s="593"/>
      <c r="AN52" s="593"/>
      <c r="AO52" s="593"/>
      <c r="AP52" s="593"/>
      <c r="AQ52" s="593"/>
      <c r="AR52" s="593"/>
      <c r="AS52" s="1580"/>
      <c r="AT52" s="614"/>
      <c r="AU52" s="614"/>
      <c r="AV52" s="1561"/>
      <c r="AW52" s="1562"/>
      <c r="AX52" s="1562"/>
      <c r="AY52" s="1562"/>
      <c r="AZ52" s="1562"/>
      <c r="BA52" s="1562"/>
      <c r="BB52" s="1562"/>
      <c r="BC52" s="1562"/>
      <c r="BD52" s="1562"/>
      <c r="BE52" s="1455"/>
      <c r="BF52" s="5"/>
      <c r="BG52" s="151"/>
      <c r="BH52" s="1835"/>
      <c r="BI52" s="1835"/>
      <c r="BJ52" s="1835"/>
      <c r="BK52" s="1835"/>
      <c r="BL52" s="1835"/>
      <c r="BM52" s="1835"/>
      <c r="BN52" s="1835"/>
      <c r="BO52" s="1835"/>
      <c r="BP52" s="1835"/>
      <c r="BQ52" s="1835"/>
      <c r="BR52" s="1835"/>
      <c r="BS52" s="1835"/>
      <c r="BT52" s="1835"/>
      <c r="BU52" s="1835"/>
      <c r="BV52" s="1835"/>
      <c r="BW52" s="1835"/>
      <c r="BX52" s="1835"/>
      <c r="BY52" s="1835"/>
      <c r="BZ52" s="1835"/>
      <c r="CA52" s="1835"/>
      <c r="CB52" s="1835"/>
      <c r="CC52" s="1835"/>
    </row>
    <row r="53" spans="1:81" ht="3.75" customHeight="1" x14ac:dyDescent="0.4">
      <c r="A53" s="431"/>
      <c r="B53" s="1873"/>
      <c r="C53" s="1873"/>
      <c r="D53" s="456"/>
      <c r="E53" s="457"/>
      <c r="F53" s="457"/>
      <c r="G53" s="458"/>
      <c r="H53" s="1805"/>
      <c r="I53" s="1806"/>
      <c r="J53" s="1806"/>
      <c r="K53" s="1806"/>
      <c r="L53" s="1806"/>
      <c r="M53" s="1806"/>
      <c r="N53" s="1806"/>
      <c r="O53" s="1806"/>
      <c r="P53" s="1806"/>
      <c r="Q53" s="1806"/>
      <c r="R53" s="1806"/>
      <c r="S53" s="1807"/>
      <c r="T53" s="1797"/>
      <c r="U53" s="1798"/>
      <c r="V53" s="1798"/>
      <c r="W53" s="1798"/>
      <c r="X53" s="1798"/>
      <c r="Y53" s="1798"/>
      <c r="Z53" s="1798"/>
      <c r="AA53" s="1798"/>
      <c r="AB53" s="1798"/>
      <c r="AC53" s="1798"/>
      <c r="AD53" s="489"/>
      <c r="AE53" s="1367"/>
      <c r="AF53" s="438"/>
      <c r="AG53" s="1812"/>
      <c r="AH53" s="1812"/>
      <c r="AI53" s="431"/>
      <c r="AJ53" s="1815"/>
      <c r="AK53" s="1816"/>
      <c r="AL53" s="858"/>
      <c r="AM53" s="593"/>
      <c r="AN53" s="593"/>
      <c r="AO53" s="593"/>
      <c r="AP53" s="593"/>
      <c r="AQ53" s="593"/>
      <c r="AR53" s="593"/>
      <c r="AS53" s="1580"/>
      <c r="AT53" s="614"/>
      <c r="AU53" s="614"/>
      <c r="AV53" s="1561"/>
      <c r="AW53" s="1562"/>
      <c r="AX53" s="1562"/>
      <c r="AY53" s="1562"/>
      <c r="AZ53" s="1562"/>
      <c r="BA53" s="1562"/>
      <c r="BB53" s="1562"/>
      <c r="BC53" s="1562"/>
      <c r="BD53" s="1562"/>
      <c r="BE53" s="1455"/>
      <c r="BF53" s="5"/>
      <c r="BG53" s="6"/>
      <c r="BH53" s="1835"/>
      <c r="BI53" s="1835"/>
      <c r="BJ53" s="1835"/>
      <c r="BK53" s="1835"/>
      <c r="BL53" s="1835"/>
      <c r="BM53" s="1835"/>
      <c r="BN53" s="1835"/>
      <c r="BO53" s="1835"/>
      <c r="BP53" s="1835"/>
      <c r="BQ53" s="1835"/>
      <c r="BR53" s="1835"/>
      <c r="BS53" s="1835"/>
      <c r="BT53" s="1835"/>
      <c r="BU53" s="1835"/>
      <c r="BV53" s="1835"/>
      <c r="BW53" s="1835"/>
      <c r="BX53" s="1835"/>
      <c r="BY53" s="1835"/>
      <c r="BZ53" s="1835"/>
      <c r="CA53" s="1835"/>
      <c r="CB53" s="1835"/>
      <c r="CC53" s="1835"/>
    </row>
    <row r="54" spans="1:81" ht="3.75" customHeight="1" x14ac:dyDescent="0.4">
      <c r="A54" s="431"/>
      <c r="B54" s="1873"/>
      <c r="C54" s="1873"/>
      <c r="D54" s="456"/>
      <c r="E54" s="457"/>
      <c r="F54" s="457"/>
      <c r="G54" s="458"/>
      <c r="H54" s="656" t="s">
        <v>45</v>
      </c>
      <c r="I54" s="657"/>
      <c r="J54" s="657"/>
      <c r="K54" s="657"/>
      <c r="L54" s="657"/>
      <c r="M54" s="657"/>
      <c r="N54" s="657"/>
      <c r="O54" s="657"/>
      <c r="P54" s="657"/>
      <c r="Q54" s="658"/>
      <c r="R54" s="855" t="s">
        <v>46</v>
      </c>
      <c r="S54" s="1579"/>
      <c r="T54" s="1793" t="str">
        <f>IF(社会保険料控除!F13=0,"",社会保険料控除!F13)</f>
        <v/>
      </c>
      <c r="U54" s="1794"/>
      <c r="V54" s="1794"/>
      <c r="W54" s="1794"/>
      <c r="X54" s="1794"/>
      <c r="Y54" s="1794"/>
      <c r="Z54" s="1794"/>
      <c r="AA54" s="1794"/>
      <c r="AB54" s="1794"/>
      <c r="AC54" s="1794"/>
      <c r="AD54" s="487"/>
      <c r="AE54" s="1365" t="s">
        <v>26</v>
      </c>
      <c r="AF54" s="438"/>
      <c r="AG54" s="1812"/>
      <c r="AH54" s="1812"/>
      <c r="AI54" s="431"/>
      <c r="AJ54" s="1815"/>
      <c r="AK54" s="1816"/>
      <c r="AL54" s="860"/>
      <c r="AM54" s="861"/>
      <c r="AN54" s="861"/>
      <c r="AO54" s="861"/>
      <c r="AP54" s="861"/>
      <c r="AQ54" s="861"/>
      <c r="AR54" s="861"/>
      <c r="AS54" s="1623"/>
      <c r="AT54" s="614"/>
      <c r="AU54" s="614"/>
      <c r="AV54" s="1563"/>
      <c r="AW54" s="1564"/>
      <c r="AX54" s="1564"/>
      <c r="AY54" s="1564"/>
      <c r="AZ54" s="1564"/>
      <c r="BA54" s="1564"/>
      <c r="BB54" s="1564"/>
      <c r="BC54" s="1564"/>
      <c r="BD54" s="1564"/>
      <c r="BE54" s="1473"/>
      <c r="BF54" s="5"/>
      <c r="BG54" s="6"/>
      <c r="BH54" s="1835"/>
      <c r="BI54" s="1835"/>
      <c r="BJ54" s="1835"/>
      <c r="BK54" s="1835"/>
      <c r="BL54" s="1835"/>
      <c r="BM54" s="1835"/>
      <c r="BN54" s="1835"/>
      <c r="BO54" s="1835"/>
      <c r="BP54" s="1835"/>
      <c r="BQ54" s="1835"/>
      <c r="BR54" s="1835"/>
      <c r="BS54" s="1835"/>
      <c r="BT54" s="1835"/>
      <c r="BU54" s="1835"/>
      <c r="BV54" s="1835"/>
      <c r="BW54" s="1835"/>
      <c r="BX54" s="1835"/>
      <c r="BY54" s="1835"/>
      <c r="BZ54" s="1835"/>
      <c r="CA54" s="1835"/>
      <c r="CB54" s="1835"/>
      <c r="CC54" s="1835"/>
    </row>
    <row r="55" spans="1:81" ht="3.75" customHeight="1" x14ac:dyDescent="0.4">
      <c r="A55" s="431"/>
      <c r="B55" s="1873"/>
      <c r="C55" s="1873"/>
      <c r="D55" s="456"/>
      <c r="E55" s="457"/>
      <c r="F55" s="457"/>
      <c r="G55" s="458"/>
      <c r="H55" s="659"/>
      <c r="I55" s="660"/>
      <c r="J55" s="660"/>
      <c r="K55" s="660"/>
      <c r="L55" s="660"/>
      <c r="M55" s="660"/>
      <c r="N55" s="660"/>
      <c r="O55" s="660"/>
      <c r="P55" s="660"/>
      <c r="Q55" s="661"/>
      <c r="R55" s="858"/>
      <c r="S55" s="1580"/>
      <c r="T55" s="1795"/>
      <c r="U55" s="1796"/>
      <c r="V55" s="1796"/>
      <c r="W55" s="1796"/>
      <c r="X55" s="1796"/>
      <c r="Y55" s="1796"/>
      <c r="Z55" s="1796"/>
      <c r="AA55" s="1796"/>
      <c r="AB55" s="1796"/>
      <c r="AC55" s="1796"/>
      <c r="AD55" s="488"/>
      <c r="AE55" s="1366"/>
      <c r="AF55" s="438"/>
      <c r="AG55" s="1812"/>
      <c r="AH55" s="1812"/>
      <c r="AI55" s="431"/>
      <c r="AJ55" s="1815"/>
      <c r="AK55" s="1816"/>
      <c r="AL55" s="1653" t="s">
        <v>47</v>
      </c>
      <c r="AM55" s="856" t="s">
        <v>48</v>
      </c>
      <c r="AN55" s="856"/>
      <c r="AO55" s="856"/>
      <c r="AP55" s="856"/>
      <c r="AQ55" s="856"/>
      <c r="AR55" s="856"/>
      <c r="AS55" s="1579"/>
      <c r="AT55" s="614" t="s">
        <v>49</v>
      </c>
      <c r="AU55" s="614"/>
      <c r="AV55" s="1559" t="str">
        <f>IF('年金 （65歳以上）'!D16+'年金（65歳未満）'!D16=0,"",'年金 （65歳以上）'!D16+'年金（65歳未満）'!D16)</f>
        <v/>
      </c>
      <c r="AW55" s="1560"/>
      <c r="AX55" s="1560"/>
      <c r="AY55" s="1560"/>
      <c r="AZ55" s="1560"/>
      <c r="BA55" s="1560"/>
      <c r="BB55" s="1560"/>
      <c r="BC55" s="1560"/>
      <c r="BD55" s="1560"/>
      <c r="BE55" s="1454"/>
      <c r="BF55" s="5"/>
      <c r="BG55" s="6"/>
      <c r="BH55" s="1835"/>
      <c r="BI55" s="1835"/>
      <c r="BJ55" s="1835"/>
      <c r="BK55" s="1835"/>
      <c r="BL55" s="1835"/>
      <c r="BM55" s="1835"/>
      <c r="BN55" s="1835"/>
      <c r="BO55" s="1835"/>
      <c r="BP55" s="1835"/>
      <c r="BQ55" s="1835"/>
      <c r="BR55" s="1835"/>
      <c r="BS55" s="1835"/>
      <c r="BT55" s="1835"/>
      <c r="BU55" s="1835"/>
      <c r="BV55" s="1835"/>
      <c r="BW55" s="1835"/>
      <c r="BX55" s="1835"/>
      <c r="BY55" s="1835"/>
      <c r="BZ55" s="1835"/>
      <c r="CA55" s="1835"/>
      <c r="CB55" s="1835"/>
      <c r="CC55" s="1835"/>
    </row>
    <row r="56" spans="1:81" ht="3.75" customHeight="1" x14ac:dyDescent="0.4">
      <c r="A56" s="431"/>
      <c r="B56" s="1873"/>
      <c r="C56" s="1873"/>
      <c r="D56" s="456"/>
      <c r="E56" s="457"/>
      <c r="F56" s="457"/>
      <c r="G56" s="458"/>
      <c r="H56" s="659"/>
      <c r="I56" s="660"/>
      <c r="J56" s="660"/>
      <c r="K56" s="660"/>
      <c r="L56" s="660"/>
      <c r="M56" s="660"/>
      <c r="N56" s="660"/>
      <c r="O56" s="660"/>
      <c r="P56" s="660"/>
      <c r="Q56" s="661"/>
      <c r="R56" s="858"/>
      <c r="S56" s="1580"/>
      <c r="T56" s="1795"/>
      <c r="U56" s="1796"/>
      <c r="V56" s="1796"/>
      <c r="W56" s="1796"/>
      <c r="X56" s="1796"/>
      <c r="Y56" s="1796"/>
      <c r="Z56" s="1796"/>
      <c r="AA56" s="1796"/>
      <c r="AB56" s="1796"/>
      <c r="AC56" s="1796"/>
      <c r="AD56" s="488"/>
      <c r="AE56" s="1366"/>
      <c r="AF56" s="438"/>
      <c r="AG56" s="1812"/>
      <c r="AH56" s="1812"/>
      <c r="AI56" s="431"/>
      <c r="AJ56" s="1815"/>
      <c r="AK56" s="1816"/>
      <c r="AL56" s="1653"/>
      <c r="AM56" s="593"/>
      <c r="AN56" s="593"/>
      <c r="AO56" s="593"/>
      <c r="AP56" s="593"/>
      <c r="AQ56" s="593"/>
      <c r="AR56" s="593"/>
      <c r="AS56" s="1580"/>
      <c r="AT56" s="614"/>
      <c r="AU56" s="614"/>
      <c r="AV56" s="1561"/>
      <c r="AW56" s="1562"/>
      <c r="AX56" s="1562"/>
      <c r="AY56" s="1562"/>
      <c r="AZ56" s="1562"/>
      <c r="BA56" s="1562"/>
      <c r="BB56" s="1562"/>
      <c r="BC56" s="1562"/>
      <c r="BD56" s="1562"/>
      <c r="BE56" s="1455"/>
      <c r="BF56" s="5"/>
      <c r="BG56" s="6"/>
      <c r="BH56" s="1835"/>
      <c r="BI56" s="1835"/>
      <c r="BJ56" s="1835"/>
      <c r="BK56" s="1835"/>
      <c r="BL56" s="1835"/>
      <c r="BM56" s="1835"/>
      <c r="BN56" s="1835"/>
      <c r="BO56" s="1835"/>
      <c r="BP56" s="1835"/>
      <c r="BQ56" s="1835"/>
      <c r="BR56" s="1835"/>
      <c r="BS56" s="1835"/>
      <c r="BT56" s="1835"/>
      <c r="BU56" s="1835"/>
      <c r="BV56" s="1835"/>
      <c r="BW56" s="1835"/>
      <c r="BX56" s="1835"/>
      <c r="BY56" s="1835"/>
      <c r="BZ56" s="1835"/>
      <c r="CA56" s="1835"/>
      <c r="CB56" s="1835"/>
      <c r="CC56" s="1835"/>
    </row>
    <row r="57" spans="1:81" ht="3.75" customHeight="1" x14ac:dyDescent="0.4">
      <c r="A57" s="431"/>
      <c r="B57" s="1873"/>
      <c r="C57" s="1873"/>
      <c r="D57" s="459"/>
      <c r="E57" s="460"/>
      <c r="F57" s="460"/>
      <c r="G57" s="461"/>
      <c r="H57" s="662"/>
      <c r="I57" s="663"/>
      <c r="J57" s="663"/>
      <c r="K57" s="663"/>
      <c r="L57" s="663"/>
      <c r="M57" s="663"/>
      <c r="N57" s="663"/>
      <c r="O57" s="663"/>
      <c r="P57" s="663"/>
      <c r="Q57" s="664"/>
      <c r="R57" s="860"/>
      <c r="S57" s="1623"/>
      <c r="T57" s="1797"/>
      <c r="U57" s="1798"/>
      <c r="V57" s="1798"/>
      <c r="W57" s="1798"/>
      <c r="X57" s="1798"/>
      <c r="Y57" s="1798"/>
      <c r="Z57" s="1798"/>
      <c r="AA57" s="1798"/>
      <c r="AB57" s="1798"/>
      <c r="AC57" s="1798"/>
      <c r="AD57" s="489"/>
      <c r="AE57" s="1367"/>
      <c r="AF57" s="440"/>
      <c r="AG57" s="1812"/>
      <c r="AH57" s="1812"/>
      <c r="AI57" s="431"/>
      <c r="AJ57" s="1815"/>
      <c r="AK57" s="1816"/>
      <c r="AL57" s="1653"/>
      <c r="AM57" s="593"/>
      <c r="AN57" s="593"/>
      <c r="AO57" s="593"/>
      <c r="AP57" s="593"/>
      <c r="AQ57" s="593"/>
      <c r="AR57" s="593"/>
      <c r="AS57" s="1580"/>
      <c r="AT57" s="614"/>
      <c r="AU57" s="614"/>
      <c r="AV57" s="1561"/>
      <c r="AW57" s="1562"/>
      <c r="AX57" s="1562"/>
      <c r="AY57" s="1562"/>
      <c r="AZ57" s="1562"/>
      <c r="BA57" s="1562"/>
      <c r="BB57" s="1562"/>
      <c r="BC57" s="1562"/>
      <c r="BD57" s="1562"/>
      <c r="BE57" s="1455"/>
      <c r="BF57" s="5"/>
      <c r="BG57" s="6"/>
      <c r="BH57" s="1835"/>
      <c r="BI57" s="1835"/>
      <c r="BJ57" s="1835"/>
      <c r="BK57" s="1835"/>
      <c r="BL57" s="1835"/>
      <c r="BM57" s="1835"/>
      <c r="BN57" s="1835"/>
      <c r="BO57" s="1835"/>
      <c r="BP57" s="1835"/>
      <c r="BQ57" s="1835"/>
      <c r="BR57" s="1835"/>
      <c r="BS57" s="1835"/>
      <c r="BT57" s="1835"/>
      <c r="BU57" s="1835"/>
      <c r="BV57" s="1835"/>
      <c r="BW57" s="1835"/>
      <c r="BX57" s="1835"/>
      <c r="BY57" s="1835"/>
      <c r="BZ57" s="1835"/>
      <c r="CA57" s="1835"/>
      <c r="CB57" s="1835"/>
      <c r="CC57" s="1835"/>
    </row>
    <row r="58" spans="1:81" ht="3.75" customHeight="1" x14ac:dyDescent="0.4">
      <c r="A58" s="431"/>
      <c r="B58" s="1873"/>
      <c r="C58" s="1873"/>
      <c r="D58" s="1715" t="s">
        <v>50</v>
      </c>
      <c r="E58" s="1716"/>
      <c r="F58" s="1716"/>
      <c r="G58" s="1717"/>
      <c r="H58" s="656" t="s">
        <v>51</v>
      </c>
      <c r="I58" s="657"/>
      <c r="J58" s="657"/>
      <c r="K58" s="657"/>
      <c r="L58" s="657"/>
      <c r="M58" s="657"/>
      <c r="N58" s="657"/>
      <c r="O58" s="657"/>
      <c r="P58" s="657"/>
      <c r="Q58" s="657"/>
      <c r="R58" s="657"/>
      <c r="S58" s="658"/>
      <c r="T58" s="656" t="s">
        <v>52</v>
      </c>
      <c r="U58" s="657"/>
      <c r="V58" s="657"/>
      <c r="W58" s="657"/>
      <c r="X58" s="657"/>
      <c r="Y58" s="657"/>
      <c r="Z58" s="657"/>
      <c r="AA58" s="657"/>
      <c r="AB58" s="657"/>
      <c r="AC58" s="657"/>
      <c r="AD58" s="657"/>
      <c r="AE58" s="1808"/>
      <c r="AF58" s="440"/>
      <c r="AG58" s="1812"/>
      <c r="AH58" s="1812"/>
      <c r="AI58" s="431"/>
      <c r="AJ58" s="1815"/>
      <c r="AK58" s="1816"/>
      <c r="AL58" s="1653"/>
      <c r="AM58" s="861"/>
      <c r="AN58" s="861"/>
      <c r="AO58" s="861"/>
      <c r="AP58" s="861"/>
      <c r="AQ58" s="861"/>
      <c r="AR58" s="861"/>
      <c r="AS58" s="1623"/>
      <c r="AT58" s="614"/>
      <c r="AU58" s="614"/>
      <c r="AV58" s="1563"/>
      <c r="AW58" s="1564"/>
      <c r="AX58" s="1564"/>
      <c r="AY58" s="1564"/>
      <c r="AZ58" s="1564"/>
      <c r="BA58" s="1564"/>
      <c r="BB58" s="1564"/>
      <c r="BC58" s="1564"/>
      <c r="BD58" s="1564"/>
      <c r="BE58" s="1473"/>
      <c r="BF58" s="5"/>
      <c r="BG58" s="6"/>
      <c r="BH58" s="1835"/>
      <c r="BI58" s="1835"/>
      <c r="BJ58" s="1835"/>
      <c r="BK58" s="1835"/>
      <c r="BL58" s="1835"/>
      <c r="BM58" s="1835"/>
      <c r="BN58" s="1835"/>
      <c r="BO58" s="1835"/>
      <c r="BP58" s="1835"/>
      <c r="BQ58" s="1835"/>
      <c r="BR58" s="1835"/>
      <c r="BS58" s="1835"/>
      <c r="BT58" s="1835"/>
      <c r="BU58" s="1835"/>
      <c r="BV58" s="1835"/>
      <c r="BW58" s="1835"/>
      <c r="BX58" s="1835"/>
      <c r="BY58" s="1835"/>
      <c r="BZ58" s="1835"/>
      <c r="CA58" s="1835"/>
      <c r="CB58" s="1835"/>
      <c r="CC58" s="1835"/>
    </row>
    <row r="59" spans="1:81" ht="3.75" customHeight="1" x14ac:dyDescent="0.4">
      <c r="A59" s="431"/>
      <c r="B59" s="1873"/>
      <c r="C59" s="1873"/>
      <c r="D59" s="1718"/>
      <c r="E59" s="1719"/>
      <c r="F59" s="1719"/>
      <c r="G59" s="1720"/>
      <c r="H59" s="659"/>
      <c r="I59" s="660"/>
      <c r="J59" s="660"/>
      <c r="K59" s="660"/>
      <c r="L59" s="660"/>
      <c r="M59" s="660"/>
      <c r="N59" s="660"/>
      <c r="O59" s="660"/>
      <c r="P59" s="660"/>
      <c r="Q59" s="660"/>
      <c r="R59" s="660"/>
      <c r="S59" s="661"/>
      <c r="T59" s="659"/>
      <c r="U59" s="660"/>
      <c r="V59" s="660"/>
      <c r="W59" s="660"/>
      <c r="X59" s="660"/>
      <c r="Y59" s="660"/>
      <c r="Z59" s="660"/>
      <c r="AA59" s="660"/>
      <c r="AB59" s="660"/>
      <c r="AC59" s="660"/>
      <c r="AD59" s="660"/>
      <c r="AE59" s="1809"/>
      <c r="AF59" s="440"/>
      <c r="AG59" s="1812"/>
      <c r="AH59" s="1812"/>
      <c r="AI59" s="431"/>
      <c r="AJ59" s="1815"/>
      <c r="AK59" s="1816"/>
      <c r="AL59" s="1653"/>
      <c r="AM59" s="855" t="s">
        <v>53</v>
      </c>
      <c r="AN59" s="856"/>
      <c r="AO59" s="856"/>
      <c r="AP59" s="856"/>
      <c r="AQ59" s="856"/>
      <c r="AR59" s="856"/>
      <c r="AS59" s="1579"/>
      <c r="AT59" s="614" t="s">
        <v>54</v>
      </c>
      <c r="AU59" s="614"/>
      <c r="AV59" s="1654"/>
      <c r="AW59" s="1655"/>
      <c r="AX59" s="1655"/>
      <c r="AY59" s="1655"/>
      <c r="AZ59" s="1655"/>
      <c r="BA59" s="1655"/>
      <c r="BB59" s="1655"/>
      <c r="BC59" s="1655"/>
      <c r="BD59" s="1655"/>
      <c r="BE59" s="433"/>
      <c r="BF59" s="5"/>
      <c r="BG59" s="6"/>
      <c r="BH59" s="1835"/>
      <c r="BI59" s="1835"/>
      <c r="BJ59" s="1835"/>
      <c r="BK59" s="1835"/>
      <c r="BL59" s="1835"/>
      <c r="BM59" s="1835"/>
      <c r="BN59" s="1835"/>
      <c r="BO59" s="1835"/>
      <c r="BP59" s="1835"/>
      <c r="BQ59" s="1835"/>
      <c r="BR59" s="1835"/>
      <c r="BS59" s="1835"/>
      <c r="BT59" s="1835"/>
      <c r="BU59" s="1835"/>
      <c r="BV59" s="1835"/>
      <c r="BW59" s="1835"/>
      <c r="BX59" s="1835"/>
      <c r="BY59" s="1835"/>
      <c r="BZ59" s="1835"/>
      <c r="CA59" s="1835"/>
      <c r="CB59" s="1835"/>
      <c r="CC59" s="1835"/>
    </row>
    <row r="60" spans="1:81" ht="3.75" customHeight="1" x14ac:dyDescent="0.4">
      <c r="A60" s="431"/>
      <c r="B60" s="1873"/>
      <c r="C60" s="1873"/>
      <c r="D60" s="1718"/>
      <c r="E60" s="1719"/>
      <c r="F60" s="1719"/>
      <c r="G60" s="1720"/>
      <c r="H60" s="662"/>
      <c r="I60" s="663"/>
      <c r="J60" s="663"/>
      <c r="K60" s="663"/>
      <c r="L60" s="663"/>
      <c r="M60" s="663"/>
      <c r="N60" s="663"/>
      <c r="O60" s="663"/>
      <c r="P60" s="663"/>
      <c r="Q60" s="663"/>
      <c r="R60" s="663"/>
      <c r="S60" s="664"/>
      <c r="T60" s="662"/>
      <c r="U60" s="663"/>
      <c r="V60" s="663"/>
      <c r="W60" s="663"/>
      <c r="X60" s="663"/>
      <c r="Y60" s="663"/>
      <c r="Z60" s="663"/>
      <c r="AA60" s="663"/>
      <c r="AB60" s="663"/>
      <c r="AC60" s="663"/>
      <c r="AD60" s="663"/>
      <c r="AE60" s="1810"/>
      <c r="AF60" s="440"/>
      <c r="AG60" s="1812"/>
      <c r="AH60" s="1812"/>
      <c r="AI60" s="431"/>
      <c r="AJ60" s="1815"/>
      <c r="AK60" s="1816"/>
      <c r="AL60" s="1653"/>
      <c r="AM60" s="858"/>
      <c r="AN60" s="593"/>
      <c r="AO60" s="593"/>
      <c r="AP60" s="593"/>
      <c r="AQ60" s="593"/>
      <c r="AR60" s="593"/>
      <c r="AS60" s="1580"/>
      <c r="AT60" s="614"/>
      <c r="AU60" s="614"/>
      <c r="AV60" s="1656"/>
      <c r="AW60" s="1657"/>
      <c r="AX60" s="1657"/>
      <c r="AY60" s="1657"/>
      <c r="AZ60" s="1657"/>
      <c r="BA60" s="1657"/>
      <c r="BB60" s="1657"/>
      <c r="BC60" s="1657"/>
      <c r="BD60" s="1657"/>
      <c r="BE60" s="433"/>
      <c r="BF60" s="5"/>
      <c r="BG60" s="6"/>
      <c r="BH60" s="1835"/>
      <c r="BI60" s="1835"/>
      <c r="BJ60" s="1835"/>
      <c r="BK60" s="1835"/>
      <c r="BL60" s="1835"/>
      <c r="BM60" s="1835"/>
      <c r="BN60" s="1835"/>
      <c r="BO60" s="1835"/>
      <c r="BP60" s="1835"/>
      <c r="BQ60" s="1835"/>
      <c r="BR60" s="1835"/>
      <c r="BS60" s="1835"/>
      <c r="BT60" s="1835"/>
      <c r="BU60" s="1835"/>
      <c r="BV60" s="1835"/>
      <c r="BW60" s="1835"/>
      <c r="BX60" s="1835"/>
      <c r="BY60" s="1835"/>
      <c r="BZ60" s="1835"/>
      <c r="CA60" s="1835"/>
      <c r="CB60" s="1835"/>
      <c r="CC60" s="1835"/>
    </row>
    <row r="61" spans="1:81" ht="3.75" customHeight="1" x14ac:dyDescent="0.4">
      <c r="A61" s="431"/>
      <c r="B61" s="1873"/>
      <c r="C61" s="1873"/>
      <c r="D61" s="1718"/>
      <c r="E61" s="1719"/>
      <c r="F61" s="1719"/>
      <c r="G61" s="1720"/>
      <c r="H61" s="656">
        <v>70</v>
      </c>
      <c r="I61" s="658"/>
      <c r="J61" s="1788" t="str">
        <f>IF(生命保険料控除!D10=0,"",生命保険料控除!D10)</f>
        <v/>
      </c>
      <c r="K61" s="1788"/>
      <c r="L61" s="1788"/>
      <c r="M61" s="1788"/>
      <c r="N61" s="1788"/>
      <c r="O61" s="1788"/>
      <c r="P61" s="1788"/>
      <c r="Q61" s="1788"/>
      <c r="R61" s="8"/>
      <c r="S61" s="1740" t="s">
        <v>26</v>
      </c>
      <c r="T61" s="1331">
        <v>90</v>
      </c>
      <c r="U61" s="671"/>
      <c r="V61" s="1788" t="str">
        <f>IF(生命保険料控除!E10=0,"",生命保険料控除!E10)</f>
        <v/>
      </c>
      <c r="W61" s="1788"/>
      <c r="X61" s="1788"/>
      <c r="Y61" s="1788"/>
      <c r="Z61" s="1788"/>
      <c r="AA61" s="1788"/>
      <c r="AB61" s="1788"/>
      <c r="AC61" s="1788"/>
      <c r="AD61" s="1749" t="s">
        <v>26</v>
      </c>
      <c r="AE61" s="1750"/>
      <c r="AF61" s="440"/>
      <c r="AG61" s="1812"/>
      <c r="AH61" s="1812"/>
      <c r="AI61" s="431"/>
      <c r="AJ61" s="1815"/>
      <c r="AK61" s="1816"/>
      <c r="AL61" s="1653"/>
      <c r="AM61" s="858"/>
      <c r="AN61" s="593"/>
      <c r="AO61" s="593"/>
      <c r="AP61" s="593"/>
      <c r="AQ61" s="593"/>
      <c r="AR61" s="593"/>
      <c r="AS61" s="1580"/>
      <c r="AT61" s="614"/>
      <c r="AU61" s="614"/>
      <c r="AV61" s="1656"/>
      <c r="AW61" s="1657"/>
      <c r="AX61" s="1657"/>
      <c r="AY61" s="1657"/>
      <c r="AZ61" s="1657"/>
      <c r="BA61" s="1657"/>
      <c r="BB61" s="1657"/>
      <c r="BC61" s="1657"/>
      <c r="BD61" s="1657"/>
      <c r="BE61" s="433"/>
      <c r="BF61" s="5"/>
      <c r="BG61" s="6"/>
    </row>
    <row r="62" spans="1:81" ht="3.75" customHeight="1" x14ac:dyDescent="0.4">
      <c r="A62" s="431"/>
      <c r="B62" s="1873"/>
      <c r="C62" s="1873"/>
      <c r="D62" s="1718"/>
      <c r="E62" s="1719"/>
      <c r="F62" s="1719"/>
      <c r="G62" s="1720"/>
      <c r="H62" s="659"/>
      <c r="I62" s="661"/>
      <c r="J62" s="1789"/>
      <c r="K62" s="1789"/>
      <c r="L62" s="1789"/>
      <c r="M62" s="1789"/>
      <c r="N62" s="1789"/>
      <c r="O62" s="1789"/>
      <c r="P62" s="1789"/>
      <c r="Q62" s="1789"/>
      <c r="R62" s="8"/>
      <c r="S62" s="1741"/>
      <c r="T62" s="1325"/>
      <c r="U62" s="674"/>
      <c r="V62" s="1789"/>
      <c r="W62" s="1789"/>
      <c r="X62" s="1789"/>
      <c r="Y62" s="1789"/>
      <c r="Z62" s="1789"/>
      <c r="AA62" s="1789"/>
      <c r="AB62" s="1789"/>
      <c r="AC62" s="1789"/>
      <c r="AD62" s="1751"/>
      <c r="AE62" s="1752"/>
      <c r="AF62" s="440"/>
      <c r="AG62" s="1812"/>
      <c r="AH62" s="1812"/>
      <c r="AI62" s="431"/>
      <c r="AJ62" s="1815"/>
      <c r="AK62" s="1816"/>
      <c r="AL62" s="1653"/>
      <c r="AM62" s="860"/>
      <c r="AN62" s="861"/>
      <c r="AO62" s="861"/>
      <c r="AP62" s="861"/>
      <c r="AQ62" s="861"/>
      <c r="AR62" s="861"/>
      <c r="AS62" s="1623"/>
      <c r="AT62" s="614"/>
      <c r="AU62" s="614"/>
      <c r="AV62" s="1658"/>
      <c r="AW62" s="1659"/>
      <c r="AX62" s="1659"/>
      <c r="AY62" s="1659"/>
      <c r="AZ62" s="1659"/>
      <c r="BA62" s="1659"/>
      <c r="BB62" s="1659"/>
      <c r="BC62" s="1659"/>
      <c r="BD62" s="1659"/>
      <c r="BE62" s="433"/>
      <c r="BF62" s="5"/>
      <c r="BG62" s="6"/>
    </row>
    <row r="63" spans="1:81" ht="3.75" customHeight="1" x14ac:dyDescent="0.4">
      <c r="A63" s="431"/>
      <c r="B63" s="1873"/>
      <c r="C63" s="1873"/>
      <c r="D63" s="1718"/>
      <c r="E63" s="1719"/>
      <c r="F63" s="1719"/>
      <c r="G63" s="1720"/>
      <c r="H63" s="659"/>
      <c r="I63" s="661"/>
      <c r="J63" s="1789"/>
      <c r="K63" s="1789"/>
      <c r="L63" s="1789"/>
      <c r="M63" s="1789"/>
      <c r="N63" s="1789"/>
      <c r="O63" s="1789"/>
      <c r="P63" s="1789"/>
      <c r="Q63" s="1789"/>
      <c r="R63" s="8"/>
      <c r="S63" s="1741"/>
      <c r="T63" s="1325"/>
      <c r="U63" s="674"/>
      <c r="V63" s="1789"/>
      <c r="W63" s="1789"/>
      <c r="X63" s="1789"/>
      <c r="Y63" s="1789"/>
      <c r="Z63" s="1789"/>
      <c r="AA63" s="1789"/>
      <c r="AB63" s="1789"/>
      <c r="AC63" s="1789"/>
      <c r="AD63" s="1751"/>
      <c r="AE63" s="1752"/>
      <c r="AF63" s="438"/>
      <c r="AG63" s="1812"/>
      <c r="AH63" s="1812"/>
      <c r="AI63" s="431"/>
      <c r="AJ63" s="1815"/>
      <c r="AK63" s="1816"/>
      <c r="AL63" s="1653"/>
      <c r="AM63" s="1652" t="s">
        <v>55</v>
      </c>
      <c r="AN63" s="1653"/>
      <c r="AO63" s="1653"/>
      <c r="AP63" s="1653"/>
      <c r="AQ63" s="1653"/>
      <c r="AR63" s="1653"/>
      <c r="AS63" s="1653"/>
      <c r="AT63" s="614" t="s">
        <v>56</v>
      </c>
      <c r="AU63" s="614"/>
      <c r="AV63" s="1654"/>
      <c r="AW63" s="1655"/>
      <c r="AX63" s="1655"/>
      <c r="AY63" s="1655"/>
      <c r="AZ63" s="1655"/>
      <c r="BA63" s="1655"/>
      <c r="BB63" s="1655"/>
      <c r="BC63" s="1655"/>
      <c r="BD63" s="1655"/>
      <c r="BE63" s="1454"/>
      <c r="BF63" s="5"/>
      <c r="BG63" s="6"/>
    </row>
    <row r="64" spans="1:81" ht="3.75" customHeight="1" x14ac:dyDescent="0.4">
      <c r="A64" s="431"/>
      <c r="B64" s="1873"/>
      <c r="C64" s="1873"/>
      <c r="D64" s="1718"/>
      <c r="E64" s="1719"/>
      <c r="F64" s="1719"/>
      <c r="G64" s="1720"/>
      <c r="H64" s="662"/>
      <c r="I64" s="664"/>
      <c r="J64" s="1790"/>
      <c r="K64" s="1790"/>
      <c r="L64" s="1790"/>
      <c r="M64" s="1790"/>
      <c r="N64" s="1790"/>
      <c r="O64" s="1790"/>
      <c r="P64" s="1790"/>
      <c r="Q64" s="1790"/>
      <c r="R64" s="9"/>
      <c r="S64" s="1742"/>
      <c r="T64" s="1339"/>
      <c r="U64" s="677"/>
      <c r="V64" s="1790"/>
      <c r="W64" s="1790"/>
      <c r="X64" s="1790"/>
      <c r="Y64" s="1790"/>
      <c r="Z64" s="1790"/>
      <c r="AA64" s="1790"/>
      <c r="AB64" s="1790"/>
      <c r="AC64" s="1790"/>
      <c r="AD64" s="1753"/>
      <c r="AE64" s="1754"/>
      <c r="AF64" s="438"/>
      <c r="AG64" s="1812"/>
      <c r="AH64" s="1812"/>
      <c r="AI64" s="431"/>
      <c r="AJ64" s="1815"/>
      <c r="AK64" s="1816"/>
      <c r="AL64" s="1653"/>
      <c r="AM64" s="1652"/>
      <c r="AN64" s="1653"/>
      <c r="AO64" s="1653"/>
      <c r="AP64" s="1653"/>
      <c r="AQ64" s="1653"/>
      <c r="AR64" s="1653"/>
      <c r="AS64" s="1653"/>
      <c r="AT64" s="614"/>
      <c r="AU64" s="614"/>
      <c r="AV64" s="1656"/>
      <c r="AW64" s="1657"/>
      <c r="AX64" s="1657"/>
      <c r="AY64" s="1657"/>
      <c r="AZ64" s="1657"/>
      <c r="BA64" s="1657"/>
      <c r="BB64" s="1657"/>
      <c r="BC64" s="1657"/>
      <c r="BD64" s="1657"/>
      <c r="BE64" s="1455"/>
      <c r="BF64" s="5"/>
      <c r="BG64" s="6"/>
      <c r="BH64" s="1699"/>
      <c r="BI64" s="1699"/>
      <c r="BJ64" s="1699"/>
      <c r="BK64" s="1699"/>
      <c r="BL64" s="1699"/>
      <c r="BM64" s="1699"/>
      <c r="BN64" s="1699"/>
      <c r="BO64" s="1699"/>
      <c r="BP64" s="1699"/>
      <c r="BQ64" s="1699"/>
      <c r="BR64" s="1699"/>
      <c r="BS64" s="1699"/>
      <c r="BT64" s="1699"/>
      <c r="BU64" s="1699"/>
      <c r="BV64" s="1699"/>
      <c r="BW64" s="1699"/>
      <c r="BX64" s="1699"/>
      <c r="BY64" s="1699"/>
      <c r="BZ64" s="1699"/>
      <c r="CA64" s="1699"/>
      <c r="CB64" s="1699"/>
      <c r="CC64" s="1699"/>
    </row>
    <row r="65" spans="1:81" ht="3.75" customHeight="1" x14ac:dyDescent="0.4">
      <c r="A65" s="431"/>
      <c r="B65" s="1873"/>
      <c r="C65" s="1873"/>
      <c r="D65" s="1718"/>
      <c r="E65" s="1719"/>
      <c r="F65" s="1719"/>
      <c r="G65" s="1720"/>
      <c r="H65" s="614" t="s">
        <v>57</v>
      </c>
      <c r="I65" s="614"/>
      <c r="J65" s="614"/>
      <c r="K65" s="614"/>
      <c r="L65" s="614"/>
      <c r="M65" s="614"/>
      <c r="N65" s="614"/>
      <c r="O65" s="614"/>
      <c r="P65" s="614"/>
      <c r="Q65" s="614"/>
      <c r="R65" s="614"/>
      <c r="S65" s="1756"/>
      <c r="T65" s="614" t="s">
        <v>58</v>
      </c>
      <c r="U65" s="614"/>
      <c r="V65" s="614"/>
      <c r="W65" s="614"/>
      <c r="X65" s="614"/>
      <c r="Y65" s="614"/>
      <c r="Z65" s="614"/>
      <c r="AA65" s="614"/>
      <c r="AB65" s="614"/>
      <c r="AC65" s="614"/>
      <c r="AD65" s="614"/>
      <c r="AE65" s="1759"/>
      <c r="AF65" s="438"/>
      <c r="AG65" s="1812"/>
      <c r="AH65" s="1812"/>
      <c r="AI65" s="431"/>
      <c r="AJ65" s="1815"/>
      <c r="AK65" s="1816"/>
      <c r="AL65" s="1653"/>
      <c r="AM65" s="1652"/>
      <c r="AN65" s="1653"/>
      <c r="AO65" s="1653"/>
      <c r="AP65" s="1653"/>
      <c r="AQ65" s="1653"/>
      <c r="AR65" s="1653"/>
      <c r="AS65" s="1653"/>
      <c r="AT65" s="614"/>
      <c r="AU65" s="614"/>
      <c r="AV65" s="1656"/>
      <c r="AW65" s="1657"/>
      <c r="AX65" s="1657"/>
      <c r="AY65" s="1657"/>
      <c r="AZ65" s="1657"/>
      <c r="BA65" s="1657"/>
      <c r="BB65" s="1657"/>
      <c r="BC65" s="1657"/>
      <c r="BD65" s="1657"/>
      <c r="BE65" s="1455"/>
      <c r="BF65" s="5"/>
      <c r="BG65" s="6"/>
      <c r="BH65" s="1699"/>
      <c r="BI65" s="1699"/>
      <c r="BJ65" s="1699"/>
      <c r="BK65" s="1699"/>
      <c r="BL65" s="1699"/>
      <c r="BM65" s="1699"/>
      <c r="BN65" s="1699"/>
      <c r="BO65" s="1699"/>
      <c r="BP65" s="1699"/>
      <c r="BQ65" s="1699"/>
      <c r="BR65" s="1699"/>
      <c r="BS65" s="1699"/>
      <c r="BT65" s="1699"/>
      <c r="BU65" s="1699"/>
      <c r="BV65" s="1699"/>
      <c r="BW65" s="1699"/>
      <c r="BX65" s="1699"/>
      <c r="BY65" s="1699"/>
      <c r="BZ65" s="1699"/>
      <c r="CA65" s="1699"/>
      <c r="CB65" s="1699"/>
      <c r="CC65" s="1699"/>
    </row>
    <row r="66" spans="1:81" ht="3.75" customHeight="1" x14ac:dyDescent="0.4">
      <c r="A66" s="431"/>
      <c r="B66" s="1873"/>
      <c r="C66" s="1873"/>
      <c r="D66" s="1718"/>
      <c r="E66" s="1719"/>
      <c r="F66" s="1719"/>
      <c r="G66" s="1720"/>
      <c r="H66" s="614"/>
      <c r="I66" s="614"/>
      <c r="J66" s="614"/>
      <c r="K66" s="614"/>
      <c r="L66" s="614"/>
      <c r="M66" s="614"/>
      <c r="N66" s="614"/>
      <c r="O66" s="614"/>
      <c r="P66" s="614"/>
      <c r="Q66" s="614"/>
      <c r="R66" s="614"/>
      <c r="S66" s="1756"/>
      <c r="T66" s="614"/>
      <c r="U66" s="614"/>
      <c r="V66" s="614"/>
      <c r="W66" s="614"/>
      <c r="X66" s="614"/>
      <c r="Y66" s="614"/>
      <c r="Z66" s="614"/>
      <c r="AA66" s="614"/>
      <c r="AB66" s="614"/>
      <c r="AC66" s="614"/>
      <c r="AD66" s="614"/>
      <c r="AE66" s="1759"/>
      <c r="AF66" s="438"/>
      <c r="AG66" s="1812"/>
      <c r="AH66" s="1812"/>
      <c r="AI66" s="431"/>
      <c r="AJ66" s="1815"/>
      <c r="AK66" s="1816"/>
      <c r="AL66" s="1653"/>
      <c r="AM66" s="1652"/>
      <c r="AN66" s="1653"/>
      <c r="AO66" s="1653"/>
      <c r="AP66" s="1653"/>
      <c r="AQ66" s="1653"/>
      <c r="AR66" s="1653"/>
      <c r="AS66" s="1653"/>
      <c r="AT66" s="614"/>
      <c r="AU66" s="614"/>
      <c r="AV66" s="1658"/>
      <c r="AW66" s="1659"/>
      <c r="AX66" s="1659"/>
      <c r="AY66" s="1659"/>
      <c r="AZ66" s="1659"/>
      <c r="BA66" s="1659"/>
      <c r="BB66" s="1659"/>
      <c r="BC66" s="1659"/>
      <c r="BD66" s="1659"/>
      <c r="BE66" s="1473"/>
      <c r="BF66" s="5"/>
      <c r="BG66" s="6"/>
      <c r="BH66" s="1699"/>
      <c r="BI66" s="1699"/>
      <c r="BJ66" s="1699"/>
      <c r="BK66" s="1699"/>
      <c r="BL66" s="1699"/>
      <c r="BM66" s="1699"/>
      <c r="BN66" s="1699"/>
      <c r="BO66" s="1699"/>
      <c r="BP66" s="1699"/>
      <c r="BQ66" s="1699"/>
      <c r="BR66" s="1699"/>
      <c r="BS66" s="1699"/>
      <c r="BT66" s="1699"/>
      <c r="BU66" s="1699"/>
      <c r="BV66" s="1699"/>
      <c r="BW66" s="1699"/>
      <c r="BX66" s="1699"/>
      <c r="BY66" s="1699"/>
      <c r="BZ66" s="1699"/>
      <c r="CA66" s="1699"/>
      <c r="CB66" s="1699"/>
      <c r="CC66" s="1699"/>
    </row>
    <row r="67" spans="1:81" ht="3.75" customHeight="1" x14ac:dyDescent="0.4">
      <c r="A67" s="431"/>
      <c r="B67" s="1873"/>
      <c r="C67" s="1873"/>
      <c r="D67" s="1718"/>
      <c r="E67" s="1719"/>
      <c r="F67" s="1719"/>
      <c r="G67" s="1720"/>
      <c r="H67" s="614"/>
      <c r="I67" s="614"/>
      <c r="J67" s="614"/>
      <c r="K67" s="614"/>
      <c r="L67" s="614"/>
      <c r="M67" s="614"/>
      <c r="N67" s="614"/>
      <c r="O67" s="614"/>
      <c r="P67" s="614"/>
      <c r="Q67" s="614"/>
      <c r="R67" s="614"/>
      <c r="S67" s="1756"/>
      <c r="T67" s="614"/>
      <c r="U67" s="614"/>
      <c r="V67" s="614"/>
      <c r="W67" s="614"/>
      <c r="X67" s="614"/>
      <c r="Y67" s="614"/>
      <c r="Z67" s="614"/>
      <c r="AA67" s="614"/>
      <c r="AB67" s="614"/>
      <c r="AC67" s="614"/>
      <c r="AD67" s="614"/>
      <c r="AE67" s="1759"/>
      <c r="AF67" s="438"/>
      <c r="AG67" s="1812"/>
      <c r="AH67" s="1812"/>
      <c r="AI67" s="431"/>
      <c r="AJ67" s="1815"/>
      <c r="AK67" s="1816"/>
      <c r="AL67" s="1492" t="s">
        <v>59</v>
      </c>
      <c r="AM67" s="856" t="s">
        <v>60</v>
      </c>
      <c r="AN67" s="856"/>
      <c r="AO67" s="856"/>
      <c r="AP67" s="856"/>
      <c r="AQ67" s="856"/>
      <c r="AR67" s="856"/>
      <c r="AS67" s="1579"/>
      <c r="AT67" s="614" t="s">
        <v>61</v>
      </c>
      <c r="AU67" s="614"/>
      <c r="AV67" s="1654"/>
      <c r="AW67" s="1655"/>
      <c r="AX67" s="1655"/>
      <c r="AY67" s="1655"/>
      <c r="AZ67" s="1655"/>
      <c r="BA67" s="1655"/>
      <c r="BB67" s="1655"/>
      <c r="BC67" s="1655"/>
      <c r="BD67" s="1655"/>
      <c r="BE67" s="1454"/>
      <c r="BF67" s="5"/>
      <c r="BG67" s="6"/>
      <c r="BH67" s="1699"/>
      <c r="BI67" s="1699"/>
      <c r="BJ67" s="1699"/>
      <c r="BK67" s="1699"/>
      <c r="BL67" s="1699"/>
      <c r="BM67" s="1699"/>
      <c r="BN67" s="1699"/>
      <c r="BO67" s="1699"/>
      <c r="BP67" s="1699"/>
      <c r="BQ67" s="1699"/>
      <c r="BR67" s="1699"/>
      <c r="BS67" s="1699"/>
      <c r="BT67" s="1699"/>
      <c r="BU67" s="1699"/>
      <c r="BV67" s="1699"/>
      <c r="BW67" s="1699"/>
      <c r="BX67" s="1699"/>
      <c r="BY67" s="1699"/>
      <c r="BZ67" s="1699"/>
      <c r="CA67" s="1699"/>
      <c r="CB67" s="1699"/>
      <c r="CC67" s="1699"/>
    </row>
    <row r="68" spans="1:81" ht="3.75" customHeight="1" x14ac:dyDescent="0.4">
      <c r="A68" s="431"/>
      <c r="B68" s="1873"/>
      <c r="C68" s="1873"/>
      <c r="D68" s="1319" t="s">
        <v>62</v>
      </c>
      <c r="E68" s="1320"/>
      <c r="F68" s="1320"/>
      <c r="G68" s="1321"/>
      <c r="H68" s="1331">
        <v>71</v>
      </c>
      <c r="I68" s="671"/>
      <c r="J68" s="1778" t="str">
        <f>IF(生命保険料控除!G10=0,"",生命保険料控除!G10)</f>
        <v/>
      </c>
      <c r="K68" s="1779"/>
      <c r="L68" s="1779"/>
      <c r="M68" s="1779"/>
      <c r="N68" s="1779"/>
      <c r="O68" s="1779"/>
      <c r="P68" s="1779"/>
      <c r="Q68" s="1779"/>
      <c r="R68" s="10"/>
      <c r="S68" s="1740" t="s">
        <v>26</v>
      </c>
      <c r="T68" s="1331">
        <v>91</v>
      </c>
      <c r="U68" s="671"/>
      <c r="V68" s="1784" t="str">
        <f>IF(生命保険料控除!H10=0,"",生命保険料控除!H10)</f>
        <v/>
      </c>
      <c r="W68" s="1785"/>
      <c r="X68" s="1785"/>
      <c r="Y68" s="1785"/>
      <c r="Z68" s="1785"/>
      <c r="AA68" s="1785"/>
      <c r="AB68" s="1785"/>
      <c r="AC68" s="1785"/>
      <c r="AD68" s="1749" t="s">
        <v>26</v>
      </c>
      <c r="AE68" s="1750"/>
      <c r="AF68" s="438"/>
      <c r="AG68" s="1812"/>
      <c r="AH68" s="1812"/>
      <c r="AI68" s="431"/>
      <c r="AJ68" s="1815"/>
      <c r="AK68" s="1816"/>
      <c r="AL68" s="1493"/>
      <c r="AM68" s="593"/>
      <c r="AN68" s="593"/>
      <c r="AO68" s="593"/>
      <c r="AP68" s="593"/>
      <c r="AQ68" s="593"/>
      <c r="AR68" s="593"/>
      <c r="AS68" s="1580"/>
      <c r="AT68" s="614"/>
      <c r="AU68" s="614"/>
      <c r="AV68" s="1656"/>
      <c r="AW68" s="1657"/>
      <c r="AX68" s="1657"/>
      <c r="AY68" s="1657"/>
      <c r="AZ68" s="1657"/>
      <c r="BA68" s="1657"/>
      <c r="BB68" s="1657"/>
      <c r="BC68" s="1657"/>
      <c r="BD68" s="1657"/>
      <c r="BE68" s="1455"/>
      <c r="BF68" s="5"/>
      <c r="BG68" s="6"/>
      <c r="BH68" s="1699"/>
      <c r="BI68" s="1699"/>
      <c r="BJ68" s="1699"/>
      <c r="BK68" s="1699"/>
      <c r="BL68" s="1699"/>
      <c r="BM68" s="1699"/>
      <c r="BN68" s="1699"/>
      <c r="BO68" s="1699"/>
      <c r="BP68" s="1699"/>
      <c r="BQ68" s="1699"/>
      <c r="BR68" s="1699"/>
      <c r="BS68" s="1699"/>
      <c r="BT68" s="1699"/>
      <c r="BU68" s="1699"/>
      <c r="BV68" s="1699"/>
      <c r="BW68" s="1699"/>
      <c r="BX68" s="1699"/>
      <c r="BY68" s="1699"/>
      <c r="BZ68" s="1699"/>
      <c r="CA68" s="1699"/>
      <c r="CB68" s="1699"/>
      <c r="CC68" s="1699"/>
    </row>
    <row r="69" spans="1:81" ht="3.75" customHeight="1" x14ac:dyDescent="0.4">
      <c r="A69" s="431"/>
      <c r="B69" s="1873"/>
      <c r="C69" s="1873"/>
      <c r="D69" s="1319"/>
      <c r="E69" s="1320"/>
      <c r="F69" s="1320"/>
      <c r="G69" s="1321"/>
      <c r="H69" s="1325"/>
      <c r="I69" s="674"/>
      <c r="J69" s="1780"/>
      <c r="K69" s="1781"/>
      <c r="L69" s="1781"/>
      <c r="M69" s="1781"/>
      <c r="N69" s="1781"/>
      <c r="O69" s="1781"/>
      <c r="P69" s="1781"/>
      <c r="Q69" s="1781"/>
      <c r="R69" s="11"/>
      <c r="S69" s="1741"/>
      <c r="T69" s="1325"/>
      <c r="U69" s="674"/>
      <c r="V69" s="1786"/>
      <c r="W69" s="1787"/>
      <c r="X69" s="1787"/>
      <c r="Y69" s="1787"/>
      <c r="Z69" s="1787"/>
      <c r="AA69" s="1787"/>
      <c r="AB69" s="1787"/>
      <c r="AC69" s="1787"/>
      <c r="AD69" s="1751"/>
      <c r="AE69" s="1752"/>
      <c r="AF69" s="440"/>
      <c r="AG69" s="1812"/>
      <c r="AH69" s="1812"/>
      <c r="AI69" s="431"/>
      <c r="AJ69" s="1815"/>
      <c r="AK69" s="1816"/>
      <c r="AL69" s="1493"/>
      <c r="AM69" s="593"/>
      <c r="AN69" s="593"/>
      <c r="AO69" s="593"/>
      <c r="AP69" s="593"/>
      <c r="AQ69" s="593"/>
      <c r="AR69" s="593"/>
      <c r="AS69" s="1580"/>
      <c r="AT69" s="614"/>
      <c r="AU69" s="614"/>
      <c r="AV69" s="1656"/>
      <c r="AW69" s="1657"/>
      <c r="AX69" s="1657"/>
      <c r="AY69" s="1657"/>
      <c r="AZ69" s="1657"/>
      <c r="BA69" s="1657"/>
      <c r="BB69" s="1657"/>
      <c r="BC69" s="1657"/>
      <c r="BD69" s="1657"/>
      <c r="BE69" s="1455"/>
      <c r="BF69" s="5"/>
      <c r="BG69" s="6"/>
      <c r="BH69" s="1699"/>
      <c r="BI69" s="1699"/>
      <c r="BJ69" s="1699"/>
      <c r="BK69" s="1699"/>
      <c r="BL69" s="1699"/>
      <c r="BM69" s="1699"/>
      <c r="BN69" s="1699"/>
      <c r="BO69" s="1699"/>
      <c r="BP69" s="1699"/>
      <c r="BQ69" s="1699"/>
      <c r="BR69" s="1699"/>
      <c r="BS69" s="1699"/>
      <c r="BT69" s="1699"/>
      <c r="BU69" s="1699"/>
      <c r="BV69" s="1699"/>
      <c r="BW69" s="1699"/>
      <c r="BX69" s="1699"/>
      <c r="BY69" s="1699"/>
      <c r="BZ69" s="1699"/>
      <c r="CA69" s="1699"/>
      <c r="CB69" s="1699"/>
      <c r="CC69" s="1699"/>
    </row>
    <row r="70" spans="1:81" ht="3.75" customHeight="1" x14ac:dyDescent="0.4">
      <c r="A70" s="431"/>
      <c r="B70" s="1873"/>
      <c r="C70" s="1873"/>
      <c r="D70" s="1319"/>
      <c r="E70" s="1320"/>
      <c r="F70" s="1320"/>
      <c r="G70" s="1321"/>
      <c r="H70" s="1325"/>
      <c r="I70" s="674"/>
      <c r="J70" s="1780"/>
      <c r="K70" s="1781"/>
      <c r="L70" s="1781"/>
      <c r="M70" s="1781"/>
      <c r="N70" s="1781"/>
      <c r="O70" s="1781"/>
      <c r="P70" s="1781"/>
      <c r="Q70" s="1781"/>
      <c r="R70" s="11"/>
      <c r="S70" s="1741"/>
      <c r="T70" s="1325"/>
      <c r="U70" s="674"/>
      <c r="V70" s="1786"/>
      <c r="W70" s="1787"/>
      <c r="X70" s="1787"/>
      <c r="Y70" s="1787"/>
      <c r="Z70" s="1787"/>
      <c r="AA70" s="1787"/>
      <c r="AB70" s="1787"/>
      <c r="AC70" s="1787"/>
      <c r="AD70" s="1751"/>
      <c r="AE70" s="1752"/>
      <c r="AF70" s="440"/>
      <c r="AG70" s="1812"/>
      <c r="AH70" s="1812"/>
      <c r="AI70" s="431"/>
      <c r="AJ70" s="1815"/>
      <c r="AK70" s="1816"/>
      <c r="AL70" s="1493"/>
      <c r="AM70" s="861"/>
      <c r="AN70" s="861"/>
      <c r="AO70" s="861"/>
      <c r="AP70" s="861"/>
      <c r="AQ70" s="861"/>
      <c r="AR70" s="861"/>
      <c r="AS70" s="1623"/>
      <c r="AT70" s="614"/>
      <c r="AU70" s="614"/>
      <c r="AV70" s="1658"/>
      <c r="AW70" s="1659"/>
      <c r="AX70" s="1659"/>
      <c r="AY70" s="1659"/>
      <c r="AZ70" s="1659"/>
      <c r="BA70" s="1659"/>
      <c r="BB70" s="1659"/>
      <c r="BC70" s="1659"/>
      <c r="BD70" s="1659"/>
      <c r="BE70" s="1473"/>
      <c r="BF70" s="5"/>
      <c r="BG70" s="6"/>
      <c r="BH70" s="1699"/>
      <c r="BI70" s="1699"/>
      <c r="BJ70" s="1699"/>
      <c r="BK70" s="1699"/>
      <c r="BL70" s="1699"/>
      <c r="BM70" s="1699"/>
      <c r="BN70" s="1699"/>
      <c r="BO70" s="1699"/>
      <c r="BP70" s="1699"/>
      <c r="BQ70" s="1699"/>
      <c r="BR70" s="1699"/>
      <c r="BS70" s="1699"/>
      <c r="BT70" s="1699"/>
      <c r="BU70" s="1699"/>
      <c r="BV70" s="1699"/>
      <c r="BW70" s="1699"/>
      <c r="BX70" s="1699"/>
      <c r="BY70" s="1699"/>
      <c r="BZ70" s="1699"/>
      <c r="CA70" s="1699"/>
      <c r="CB70" s="1699"/>
      <c r="CC70" s="1699"/>
    </row>
    <row r="71" spans="1:81" ht="3.75" customHeight="1" x14ac:dyDescent="0.4">
      <c r="A71" s="431"/>
      <c r="B71" s="1873"/>
      <c r="C71" s="1873"/>
      <c r="D71" s="1319" t="s">
        <v>39</v>
      </c>
      <c r="E71" s="1320"/>
      <c r="F71" s="1320"/>
      <c r="G71" s="1321"/>
      <c r="H71" s="1339"/>
      <c r="I71" s="677"/>
      <c r="J71" s="1782"/>
      <c r="K71" s="1783"/>
      <c r="L71" s="1783"/>
      <c r="M71" s="1783"/>
      <c r="N71" s="1783"/>
      <c r="O71" s="1783"/>
      <c r="P71" s="1783"/>
      <c r="Q71" s="1783"/>
      <c r="R71" s="12"/>
      <c r="S71" s="1742"/>
      <c r="T71" s="1325"/>
      <c r="U71" s="674"/>
      <c r="V71" s="1786"/>
      <c r="W71" s="1787"/>
      <c r="X71" s="1787"/>
      <c r="Y71" s="1787"/>
      <c r="Z71" s="1787"/>
      <c r="AA71" s="1787"/>
      <c r="AB71" s="1787"/>
      <c r="AC71" s="1787"/>
      <c r="AD71" s="1751"/>
      <c r="AE71" s="1752"/>
      <c r="AF71" s="440"/>
      <c r="AG71" s="1812"/>
      <c r="AH71" s="1812"/>
      <c r="AI71" s="431"/>
      <c r="AJ71" s="1815"/>
      <c r="AK71" s="1816"/>
      <c r="AL71" s="1493"/>
      <c r="AM71" s="1652" t="s">
        <v>63</v>
      </c>
      <c r="AN71" s="1653"/>
      <c r="AO71" s="1653"/>
      <c r="AP71" s="1653"/>
      <c r="AQ71" s="1653"/>
      <c r="AR71" s="1653"/>
      <c r="AS71" s="1653"/>
      <c r="AT71" s="614" t="s">
        <v>64</v>
      </c>
      <c r="AU71" s="614"/>
      <c r="AV71" s="1654"/>
      <c r="AW71" s="1655"/>
      <c r="AX71" s="1655"/>
      <c r="AY71" s="1655"/>
      <c r="AZ71" s="1655"/>
      <c r="BA71" s="1655"/>
      <c r="BB71" s="1655"/>
      <c r="BC71" s="1655"/>
      <c r="BD71" s="1655"/>
      <c r="BE71" s="1454"/>
      <c r="BF71" s="5"/>
      <c r="BG71" s="6"/>
      <c r="BH71" s="1699"/>
      <c r="BI71" s="1699"/>
      <c r="BJ71" s="1699"/>
      <c r="BK71" s="1699"/>
      <c r="BL71" s="1699"/>
      <c r="BM71" s="1699"/>
      <c r="BN71" s="1699"/>
      <c r="BO71" s="1699"/>
      <c r="BP71" s="1699"/>
      <c r="BQ71" s="1699"/>
      <c r="BR71" s="1699"/>
      <c r="BS71" s="1699"/>
      <c r="BT71" s="1699"/>
      <c r="BU71" s="1699"/>
      <c r="BV71" s="1699"/>
      <c r="BW71" s="1699"/>
      <c r="BX71" s="1699"/>
      <c r="BY71" s="1699"/>
      <c r="BZ71" s="1699"/>
      <c r="CA71" s="1699"/>
      <c r="CB71" s="1699"/>
      <c r="CC71" s="1699"/>
    </row>
    <row r="72" spans="1:81" ht="3.75" customHeight="1" x14ac:dyDescent="0.4">
      <c r="A72" s="431"/>
      <c r="B72" s="1873"/>
      <c r="C72" s="1873"/>
      <c r="D72" s="1319"/>
      <c r="E72" s="1320"/>
      <c r="F72" s="1320"/>
      <c r="G72" s="1321"/>
      <c r="H72" s="614" t="s">
        <v>65</v>
      </c>
      <c r="I72" s="614"/>
      <c r="J72" s="614"/>
      <c r="K72" s="614"/>
      <c r="L72" s="614"/>
      <c r="M72" s="614"/>
      <c r="N72" s="614"/>
      <c r="O72" s="614"/>
      <c r="P72" s="614"/>
      <c r="Q72" s="614"/>
      <c r="R72" s="614"/>
      <c r="S72" s="1756"/>
      <c r="T72" s="1771"/>
      <c r="U72" s="1772"/>
      <c r="V72" s="1772"/>
      <c r="W72" s="1772"/>
      <c r="X72" s="1772"/>
      <c r="Y72" s="1772"/>
      <c r="Z72" s="1772"/>
      <c r="AA72" s="1772"/>
      <c r="AB72" s="1772"/>
      <c r="AC72" s="1772"/>
      <c r="AD72" s="1772"/>
      <c r="AE72" s="1773"/>
      <c r="AF72" s="440"/>
      <c r="AG72" s="1812"/>
      <c r="AH72" s="1812"/>
      <c r="AI72" s="431"/>
      <c r="AJ72" s="1815"/>
      <c r="AK72" s="1816"/>
      <c r="AL72" s="1493"/>
      <c r="AM72" s="1652"/>
      <c r="AN72" s="1653"/>
      <c r="AO72" s="1653"/>
      <c r="AP72" s="1653"/>
      <c r="AQ72" s="1653"/>
      <c r="AR72" s="1653"/>
      <c r="AS72" s="1653"/>
      <c r="AT72" s="614"/>
      <c r="AU72" s="614"/>
      <c r="AV72" s="1656"/>
      <c r="AW72" s="1657"/>
      <c r="AX72" s="1657"/>
      <c r="AY72" s="1657"/>
      <c r="AZ72" s="1657"/>
      <c r="BA72" s="1657"/>
      <c r="BB72" s="1657"/>
      <c r="BC72" s="1657"/>
      <c r="BD72" s="1657"/>
      <c r="BE72" s="1455"/>
      <c r="BF72" s="5"/>
      <c r="BG72" s="6"/>
      <c r="BH72" s="1699"/>
      <c r="BI72" s="1699"/>
      <c r="BJ72" s="1699"/>
      <c r="BK72" s="1699"/>
      <c r="BL72" s="1699"/>
      <c r="BM72" s="1699"/>
      <c r="BN72" s="1699"/>
      <c r="BO72" s="1699"/>
      <c r="BP72" s="1699"/>
      <c r="BQ72" s="1699"/>
      <c r="BR72" s="1699"/>
      <c r="BS72" s="1699"/>
      <c r="BT72" s="1699"/>
      <c r="BU72" s="1699"/>
      <c r="BV72" s="1699"/>
      <c r="BW72" s="1699"/>
      <c r="BX72" s="1699"/>
      <c r="BY72" s="1699"/>
      <c r="BZ72" s="1699"/>
      <c r="CA72" s="1699"/>
      <c r="CB72" s="1699"/>
      <c r="CC72" s="1699"/>
    </row>
    <row r="73" spans="1:81" ht="3.75" customHeight="1" x14ac:dyDescent="0.4">
      <c r="A73" s="431"/>
      <c r="B73" s="1873"/>
      <c r="C73" s="1873"/>
      <c r="D73" s="1319"/>
      <c r="E73" s="1320"/>
      <c r="F73" s="1320"/>
      <c r="G73" s="1321"/>
      <c r="H73" s="614"/>
      <c r="I73" s="614"/>
      <c r="J73" s="614"/>
      <c r="K73" s="614"/>
      <c r="L73" s="614"/>
      <c r="M73" s="614"/>
      <c r="N73" s="614"/>
      <c r="O73" s="614"/>
      <c r="P73" s="614"/>
      <c r="Q73" s="614"/>
      <c r="R73" s="614"/>
      <c r="S73" s="1756"/>
      <c r="T73" s="1774"/>
      <c r="U73" s="1775"/>
      <c r="V73" s="1775"/>
      <c r="W73" s="1775"/>
      <c r="X73" s="1775"/>
      <c r="Y73" s="1775"/>
      <c r="Z73" s="1775"/>
      <c r="AA73" s="1775"/>
      <c r="AB73" s="1775"/>
      <c r="AC73" s="1775"/>
      <c r="AD73" s="1775"/>
      <c r="AE73" s="1776"/>
      <c r="AF73" s="440"/>
      <c r="AG73" s="1812"/>
      <c r="AH73" s="1812"/>
      <c r="AI73" s="431"/>
      <c r="AJ73" s="1815"/>
      <c r="AK73" s="1816"/>
      <c r="AL73" s="1493"/>
      <c r="AM73" s="1652"/>
      <c r="AN73" s="1653"/>
      <c r="AO73" s="1653"/>
      <c r="AP73" s="1653"/>
      <c r="AQ73" s="1653"/>
      <c r="AR73" s="1653"/>
      <c r="AS73" s="1653"/>
      <c r="AT73" s="614"/>
      <c r="AU73" s="614"/>
      <c r="AV73" s="1656"/>
      <c r="AW73" s="1657"/>
      <c r="AX73" s="1657"/>
      <c r="AY73" s="1657"/>
      <c r="AZ73" s="1657"/>
      <c r="BA73" s="1657"/>
      <c r="BB73" s="1657"/>
      <c r="BC73" s="1657"/>
      <c r="BD73" s="1657"/>
      <c r="BE73" s="1455"/>
      <c r="BF73" s="5"/>
      <c r="BG73" s="6"/>
      <c r="BH73" s="1699"/>
      <c r="BI73" s="1699"/>
      <c r="BJ73" s="1699"/>
      <c r="BK73" s="1699"/>
      <c r="BL73" s="1699"/>
      <c r="BM73" s="1699"/>
      <c r="BN73" s="1699"/>
      <c r="BO73" s="1699"/>
      <c r="BP73" s="1699"/>
      <c r="BQ73" s="1699"/>
      <c r="BR73" s="1699"/>
      <c r="BS73" s="1699"/>
      <c r="BT73" s="1699"/>
      <c r="BU73" s="1699"/>
      <c r="BV73" s="1699"/>
      <c r="BW73" s="1699"/>
      <c r="BX73" s="1699"/>
      <c r="BY73" s="1699"/>
      <c r="BZ73" s="1699"/>
      <c r="CA73" s="1699"/>
      <c r="CB73" s="1699"/>
      <c r="CC73" s="1699"/>
    </row>
    <row r="74" spans="1:81" ht="3.75" customHeight="1" x14ac:dyDescent="0.4">
      <c r="A74" s="431"/>
      <c r="B74" s="1873"/>
      <c r="C74" s="1873"/>
      <c r="D74" s="1319" t="s">
        <v>66</v>
      </c>
      <c r="E74" s="1320"/>
      <c r="F74" s="1320"/>
      <c r="G74" s="1321"/>
      <c r="H74" s="614"/>
      <c r="I74" s="614"/>
      <c r="J74" s="614"/>
      <c r="K74" s="614"/>
      <c r="L74" s="614"/>
      <c r="M74" s="614"/>
      <c r="N74" s="614"/>
      <c r="O74" s="614"/>
      <c r="P74" s="614"/>
      <c r="Q74" s="614"/>
      <c r="R74" s="1770"/>
      <c r="S74" s="1756"/>
      <c r="T74" s="1774"/>
      <c r="U74" s="1775"/>
      <c r="V74" s="1775"/>
      <c r="W74" s="1775"/>
      <c r="X74" s="1775"/>
      <c r="Y74" s="1775"/>
      <c r="Z74" s="1775"/>
      <c r="AA74" s="1775"/>
      <c r="AB74" s="1775"/>
      <c r="AC74" s="1775"/>
      <c r="AD74" s="1775"/>
      <c r="AE74" s="1776"/>
      <c r="AF74" s="440"/>
      <c r="AG74" s="1812"/>
      <c r="AH74" s="1812"/>
      <c r="AI74" s="431"/>
      <c r="AJ74" s="1815"/>
      <c r="AK74" s="1816"/>
      <c r="AL74" s="1494"/>
      <c r="AM74" s="1652"/>
      <c r="AN74" s="1653"/>
      <c r="AO74" s="1653"/>
      <c r="AP74" s="1653"/>
      <c r="AQ74" s="1653"/>
      <c r="AR74" s="1653"/>
      <c r="AS74" s="1653"/>
      <c r="AT74" s="1770"/>
      <c r="AU74" s="1770"/>
      <c r="AV74" s="1658"/>
      <c r="AW74" s="1659"/>
      <c r="AX74" s="1659"/>
      <c r="AY74" s="1659"/>
      <c r="AZ74" s="1659"/>
      <c r="BA74" s="1659"/>
      <c r="BB74" s="1659"/>
      <c r="BC74" s="1659"/>
      <c r="BD74" s="1659"/>
      <c r="BE74" s="1473"/>
      <c r="BF74" s="5"/>
      <c r="BG74" s="6"/>
      <c r="BH74" s="1699"/>
      <c r="BI74" s="1699"/>
      <c r="BJ74" s="1699"/>
      <c r="BK74" s="1699"/>
      <c r="BL74" s="1699"/>
      <c r="BM74" s="1699"/>
      <c r="BN74" s="1699"/>
      <c r="BO74" s="1699"/>
      <c r="BP74" s="1699"/>
      <c r="BQ74" s="1699"/>
      <c r="BR74" s="1699"/>
      <c r="BS74" s="1699"/>
      <c r="BT74" s="1699"/>
      <c r="BU74" s="1699"/>
      <c r="BV74" s="1699"/>
      <c r="BW74" s="1699"/>
      <c r="BX74" s="1699"/>
      <c r="BY74" s="1699"/>
      <c r="BZ74" s="1699"/>
      <c r="CA74" s="1699"/>
      <c r="CB74" s="1699"/>
      <c r="CC74" s="1699"/>
    </row>
    <row r="75" spans="1:81" ht="3.75" customHeight="1" x14ac:dyDescent="0.4">
      <c r="A75" s="431"/>
      <c r="B75" s="1873"/>
      <c r="C75" s="1873"/>
      <c r="D75" s="1319"/>
      <c r="E75" s="1320"/>
      <c r="F75" s="1320"/>
      <c r="G75" s="1321"/>
      <c r="H75" s="1331">
        <v>94</v>
      </c>
      <c r="I75" s="671"/>
      <c r="J75" s="1788" t="str">
        <f>IF(生命保険料控除!F10=0,"",生命保険料控除!F10)</f>
        <v/>
      </c>
      <c r="K75" s="1788"/>
      <c r="L75" s="1788"/>
      <c r="M75" s="1788"/>
      <c r="N75" s="1788"/>
      <c r="O75" s="1788"/>
      <c r="P75" s="1788"/>
      <c r="Q75" s="1788"/>
      <c r="R75" s="487"/>
      <c r="S75" s="1740" t="s">
        <v>26</v>
      </c>
      <c r="T75" s="1774"/>
      <c r="U75" s="1775"/>
      <c r="V75" s="1775"/>
      <c r="W75" s="1775"/>
      <c r="X75" s="1775"/>
      <c r="Y75" s="1775"/>
      <c r="Z75" s="1775"/>
      <c r="AA75" s="1775"/>
      <c r="AB75" s="1775"/>
      <c r="AC75" s="1775"/>
      <c r="AD75" s="1775"/>
      <c r="AE75" s="1776"/>
      <c r="AF75" s="440"/>
      <c r="AG75" s="1812"/>
      <c r="AH75" s="1812"/>
      <c r="AI75" s="431"/>
      <c r="AJ75" s="1815"/>
      <c r="AK75" s="1816"/>
      <c r="AL75" s="855" t="s">
        <v>67</v>
      </c>
      <c r="AM75" s="856"/>
      <c r="AN75" s="856"/>
      <c r="AO75" s="856"/>
      <c r="AP75" s="856"/>
      <c r="AQ75" s="856"/>
      <c r="AR75" s="856"/>
      <c r="AS75" s="1579"/>
      <c r="AT75" s="614" t="s">
        <v>68</v>
      </c>
      <c r="AU75" s="614"/>
      <c r="AV75" s="1654"/>
      <c r="AW75" s="1655"/>
      <c r="AX75" s="1655"/>
      <c r="AY75" s="1655"/>
      <c r="AZ75" s="1655"/>
      <c r="BA75" s="1655"/>
      <c r="BB75" s="1655"/>
      <c r="BC75" s="1655"/>
      <c r="BD75" s="1655"/>
      <c r="BE75" s="1454"/>
      <c r="BF75" s="5"/>
      <c r="BG75" s="6"/>
      <c r="BH75" s="1699"/>
      <c r="BI75" s="1699"/>
      <c r="BJ75" s="1699"/>
      <c r="BK75" s="1699"/>
      <c r="BL75" s="1699"/>
      <c r="BM75" s="1699"/>
      <c r="BN75" s="1699"/>
      <c r="BO75" s="1699"/>
      <c r="BP75" s="1699"/>
      <c r="BQ75" s="1699"/>
      <c r="BR75" s="1699"/>
      <c r="BS75" s="1699"/>
      <c r="BT75" s="1699"/>
      <c r="BU75" s="1699"/>
      <c r="BV75" s="1699"/>
      <c r="BW75" s="1699"/>
      <c r="BX75" s="1699"/>
      <c r="BY75" s="1699"/>
      <c r="BZ75" s="1699"/>
      <c r="CA75" s="1699"/>
      <c r="CB75" s="1699"/>
      <c r="CC75" s="1699"/>
    </row>
    <row r="76" spans="1:81" ht="3.75" customHeight="1" x14ac:dyDescent="0.4">
      <c r="A76" s="431"/>
      <c r="B76" s="1873"/>
      <c r="C76" s="1873"/>
      <c r="D76" s="1319"/>
      <c r="E76" s="1320"/>
      <c r="F76" s="1320"/>
      <c r="G76" s="1321"/>
      <c r="H76" s="1325"/>
      <c r="I76" s="674"/>
      <c r="J76" s="1789"/>
      <c r="K76" s="1789"/>
      <c r="L76" s="1789"/>
      <c r="M76" s="1789"/>
      <c r="N76" s="1789"/>
      <c r="O76" s="1789"/>
      <c r="P76" s="1789"/>
      <c r="Q76" s="1789"/>
      <c r="R76" s="431"/>
      <c r="S76" s="1741"/>
      <c r="T76" s="1774"/>
      <c r="U76" s="1775"/>
      <c r="V76" s="1775"/>
      <c r="W76" s="1775"/>
      <c r="X76" s="1775"/>
      <c r="Y76" s="1775"/>
      <c r="Z76" s="1775"/>
      <c r="AA76" s="1775"/>
      <c r="AB76" s="1775"/>
      <c r="AC76" s="1775"/>
      <c r="AD76" s="1775"/>
      <c r="AE76" s="1776"/>
      <c r="AF76" s="440"/>
      <c r="AG76" s="1812"/>
      <c r="AH76" s="1812"/>
      <c r="AI76" s="431"/>
      <c r="AJ76" s="1815"/>
      <c r="AK76" s="1816"/>
      <c r="AL76" s="858"/>
      <c r="AM76" s="593"/>
      <c r="AN76" s="593"/>
      <c r="AO76" s="593"/>
      <c r="AP76" s="593"/>
      <c r="AQ76" s="593"/>
      <c r="AR76" s="593"/>
      <c r="AS76" s="1580"/>
      <c r="AT76" s="614"/>
      <c r="AU76" s="614"/>
      <c r="AV76" s="1656"/>
      <c r="AW76" s="1657"/>
      <c r="AX76" s="1657"/>
      <c r="AY76" s="1657"/>
      <c r="AZ76" s="1657"/>
      <c r="BA76" s="1657"/>
      <c r="BB76" s="1657"/>
      <c r="BC76" s="1657"/>
      <c r="BD76" s="1657"/>
      <c r="BE76" s="1455"/>
      <c r="BF76" s="5"/>
      <c r="BG76" s="6"/>
      <c r="BH76" s="1699"/>
      <c r="BI76" s="1699"/>
      <c r="BJ76" s="1699"/>
      <c r="BK76" s="1699"/>
      <c r="BL76" s="1699"/>
      <c r="BM76" s="1699"/>
      <c r="BN76" s="1699"/>
      <c r="BO76" s="1699"/>
      <c r="BP76" s="1699"/>
      <c r="BQ76" s="1699"/>
      <c r="BR76" s="1699"/>
      <c r="BS76" s="1699"/>
      <c r="BT76" s="1699"/>
      <c r="BU76" s="1699"/>
      <c r="BV76" s="1699"/>
      <c r="BW76" s="1699"/>
      <c r="BX76" s="1699"/>
      <c r="BY76" s="1699"/>
      <c r="BZ76" s="1699"/>
      <c r="CA76" s="1699"/>
      <c r="CB76" s="1699"/>
      <c r="CC76" s="1699"/>
    </row>
    <row r="77" spans="1:81" ht="3.75" customHeight="1" x14ac:dyDescent="0.4">
      <c r="A77" s="431"/>
      <c r="B77" s="1873"/>
      <c r="C77" s="1873"/>
      <c r="D77" s="462"/>
      <c r="E77" s="463"/>
      <c r="F77" s="463"/>
      <c r="G77" s="464"/>
      <c r="H77" s="1325"/>
      <c r="I77" s="674"/>
      <c r="J77" s="1789"/>
      <c r="K77" s="1789"/>
      <c r="L77" s="1789"/>
      <c r="M77" s="1789"/>
      <c r="N77" s="1789"/>
      <c r="O77" s="1789"/>
      <c r="P77" s="1789"/>
      <c r="Q77" s="1789"/>
      <c r="R77" s="431"/>
      <c r="S77" s="1741"/>
      <c r="T77" s="1774"/>
      <c r="U77" s="1775"/>
      <c r="V77" s="1775"/>
      <c r="W77" s="1775"/>
      <c r="X77" s="1775"/>
      <c r="Y77" s="1775"/>
      <c r="Z77" s="1775"/>
      <c r="AA77" s="1775"/>
      <c r="AB77" s="1775"/>
      <c r="AC77" s="1775"/>
      <c r="AD77" s="1775"/>
      <c r="AE77" s="1776"/>
      <c r="AF77" s="440"/>
      <c r="AG77" s="1812"/>
      <c r="AH77" s="1812"/>
      <c r="AI77" s="431"/>
      <c r="AJ77" s="1815"/>
      <c r="AK77" s="1816"/>
      <c r="AL77" s="858"/>
      <c r="AM77" s="593"/>
      <c r="AN77" s="593"/>
      <c r="AO77" s="593"/>
      <c r="AP77" s="593"/>
      <c r="AQ77" s="593"/>
      <c r="AR77" s="593"/>
      <c r="AS77" s="1580"/>
      <c r="AT77" s="614"/>
      <c r="AU77" s="614"/>
      <c r="AV77" s="1656"/>
      <c r="AW77" s="1657"/>
      <c r="AX77" s="1657"/>
      <c r="AY77" s="1657"/>
      <c r="AZ77" s="1657"/>
      <c r="BA77" s="1657"/>
      <c r="BB77" s="1657"/>
      <c r="BC77" s="1657"/>
      <c r="BD77" s="1657"/>
      <c r="BE77" s="1455"/>
      <c r="BF77" s="5"/>
      <c r="BG77" s="6"/>
      <c r="BH77" s="1699"/>
      <c r="BI77" s="1699"/>
      <c r="BJ77" s="1699"/>
      <c r="BK77" s="1699"/>
      <c r="BL77" s="1699"/>
      <c r="BM77" s="1699"/>
      <c r="BN77" s="1699"/>
      <c r="BO77" s="1699"/>
      <c r="BP77" s="1699"/>
      <c r="BQ77" s="1699"/>
      <c r="BR77" s="1699"/>
      <c r="BS77" s="1699"/>
      <c r="BT77" s="1699"/>
      <c r="BU77" s="1699"/>
      <c r="BV77" s="1699"/>
      <c r="BW77" s="1699"/>
      <c r="BX77" s="1699"/>
      <c r="BY77" s="1699"/>
      <c r="BZ77" s="1699"/>
      <c r="CA77" s="1699"/>
      <c r="CB77" s="1699"/>
      <c r="CC77" s="1699"/>
    </row>
    <row r="78" spans="1:81" ht="3.75" customHeight="1" thickBot="1" x14ac:dyDescent="0.45">
      <c r="A78" s="431"/>
      <c r="B78" s="1873"/>
      <c r="C78" s="1873"/>
      <c r="D78" s="462"/>
      <c r="E78" s="463"/>
      <c r="F78" s="463"/>
      <c r="G78" s="464"/>
      <c r="H78" s="1339"/>
      <c r="I78" s="677"/>
      <c r="J78" s="1790"/>
      <c r="K78" s="1790"/>
      <c r="L78" s="1790"/>
      <c r="M78" s="1790"/>
      <c r="N78" s="1790"/>
      <c r="O78" s="1790"/>
      <c r="P78" s="1790"/>
      <c r="Q78" s="1790"/>
      <c r="R78" s="431"/>
      <c r="S78" s="1742"/>
      <c r="T78" s="1777"/>
      <c r="U78" s="885"/>
      <c r="V78" s="885"/>
      <c r="W78" s="885"/>
      <c r="X78" s="885"/>
      <c r="Y78" s="885"/>
      <c r="Z78" s="885"/>
      <c r="AA78" s="885"/>
      <c r="AB78" s="885"/>
      <c r="AC78" s="885"/>
      <c r="AD78" s="885"/>
      <c r="AE78" s="886"/>
      <c r="AF78" s="440"/>
      <c r="AG78" s="1812"/>
      <c r="AH78" s="1812"/>
      <c r="AI78" s="431"/>
      <c r="AJ78" s="1817"/>
      <c r="AK78" s="1818"/>
      <c r="AL78" s="1581"/>
      <c r="AM78" s="700"/>
      <c r="AN78" s="700"/>
      <c r="AO78" s="700"/>
      <c r="AP78" s="700"/>
      <c r="AQ78" s="700"/>
      <c r="AR78" s="700"/>
      <c r="AS78" s="1582"/>
      <c r="AT78" s="650"/>
      <c r="AU78" s="650"/>
      <c r="AV78" s="1791"/>
      <c r="AW78" s="1792"/>
      <c r="AX78" s="1792"/>
      <c r="AY78" s="1792"/>
      <c r="AZ78" s="1792"/>
      <c r="BA78" s="1792"/>
      <c r="BB78" s="1792"/>
      <c r="BC78" s="1792"/>
      <c r="BD78" s="1792"/>
      <c r="BE78" s="1456"/>
      <c r="BF78" s="5"/>
      <c r="BG78" s="6"/>
      <c r="BH78" s="1699"/>
      <c r="BI78" s="1699"/>
      <c r="BJ78" s="1699"/>
      <c r="BK78" s="1699"/>
      <c r="BL78" s="1699"/>
      <c r="BM78" s="1699"/>
      <c r="BN78" s="1699"/>
      <c r="BO78" s="1699"/>
      <c r="BP78" s="1699"/>
      <c r="BQ78" s="1699"/>
      <c r="BR78" s="1699"/>
      <c r="BS78" s="1699"/>
      <c r="BT78" s="1699"/>
      <c r="BU78" s="1699"/>
      <c r="BV78" s="1699"/>
      <c r="BW78" s="1699"/>
      <c r="BX78" s="1699"/>
      <c r="BY78" s="1699"/>
      <c r="BZ78" s="1699"/>
      <c r="CA78" s="1699"/>
      <c r="CB78" s="1699"/>
      <c r="CC78" s="1699"/>
    </row>
    <row r="79" spans="1:81" ht="3.75" customHeight="1" x14ac:dyDescent="0.4">
      <c r="A79" s="431"/>
      <c r="B79" s="1873"/>
      <c r="C79" s="1873"/>
      <c r="D79" s="1755" t="s">
        <v>69</v>
      </c>
      <c r="E79" s="1297"/>
      <c r="F79" s="1297"/>
      <c r="G79" s="1298"/>
      <c r="H79" s="614" t="s">
        <v>70</v>
      </c>
      <c r="I79" s="614"/>
      <c r="J79" s="614"/>
      <c r="K79" s="614"/>
      <c r="L79" s="614"/>
      <c r="M79" s="614"/>
      <c r="N79" s="614"/>
      <c r="O79" s="614"/>
      <c r="P79" s="614"/>
      <c r="Q79" s="614"/>
      <c r="R79" s="614"/>
      <c r="S79" s="1756"/>
      <c r="T79" s="1757" t="s">
        <v>71</v>
      </c>
      <c r="U79" s="1757"/>
      <c r="V79" s="1757"/>
      <c r="W79" s="1757"/>
      <c r="X79" s="1757"/>
      <c r="Y79" s="1757"/>
      <c r="Z79" s="1757"/>
      <c r="AA79" s="1757"/>
      <c r="AB79" s="1757"/>
      <c r="AC79" s="1757"/>
      <c r="AD79" s="1757"/>
      <c r="AE79" s="1758"/>
      <c r="AF79" s="440"/>
      <c r="AG79" s="1812"/>
      <c r="AH79" s="1812"/>
      <c r="AI79" s="431"/>
      <c r="AJ79" s="1760" t="s">
        <v>72</v>
      </c>
      <c r="AK79" s="1761"/>
      <c r="AL79" s="1765" t="s">
        <v>23</v>
      </c>
      <c r="AM79" s="1767" t="s">
        <v>24</v>
      </c>
      <c r="AN79" s="1767"/>
      <c r="AO79" s="1767"/>
      <c r="AP79" s="1767"/>
      <c r="AQ79" s="1767"/>
      <c r="AR79" s="1767"/>
      <c r="AS79" s="1767"/>
      <c r="AT79" s="1444" t="s">
        <v>73</v>
      </c>
      <c r="AU79" s="1445"/>
      <c r="AV79" s="1730"/>
      <c r="AW79" s="1731"/>
      <c r="AX79" s="1731"/>
      <c r="AY79" s="1731"/>
      <c r="AZ79" s="1731"/>
      <c r="BA79" s="1731"/>
      <c r="BB79" s="1731"/>
      <c r="BC79" s="1731"/>
      <c r="BD79" s="1731"/>
      <c r="BE79" s="1732"/>
      <c r="BF79" s="5"/>
      <c r="BG79" s="6"/>
      <c r="BH79" s="1699"/>
      <c r="BI79" s="1699"/>
      <c r="BJ79" s="1699"/>
      <c r="BK79" s="1699"/>
      <c r="BL79" s="1699"/>
      <c r="BM79" s="1699"/>
      <c r="BN79" s="1699"/>
      <c r="BO79" s="1699"/>
      <c r="BP79" s="1699"/>
      <c r="BQ79" s="1699"/>
      <c r="BR79" s="1699"/>
      <c r="BS79" s="1699"/>
      <c r="BT79" s="1699"/>
      <c r="BU79" s="1699"/>
      <c r="BV79" s="1699"/>
      <c r="BW79" s="1699"/>
      <c r="BX79" s="1699"/>
      <c r="BY79" s="1699"/>
      <c r="BZ79" s="1699"/>
      <c r="CA79" s="1699"/>
      <c r="CB79" s="1699"/>
      <c r="CC79" s="1699"/>
    </row>
    <row r="80" spans="1:81" ht="3.75" customHeight="1" x14ac:dyDescent="0.4">
      <c r="A80" s="431"/>
      <c r="B80" s="1873"/>
      <c r="C80" s="1873"/>
      <c r="D80" s="1299"/>
      <c r="E80" s="1300"/>
      <c r="F80" s="1300"/>
      <c r="G80" s="1301"/>
      <c r="H80" s="614"/>
      <c r="I80" s="614"/>
      <c r="J80" s="614"/>
      <c r="K80" s="614"/>
      <c r="L80" s="614"/>
      <c r="M80" s="614"/>
      <c r="N80" s="614"/>
      <c r="O80" s="614"/>
      <c r="P80" s="614"/>
      <c r="Q80" s="614"/>
      <c r="R80" s="614"/>
      <c r="S80" s="1756"/>
      <c r="T80" s="1757"/>
      <c r="U80" s="1757"/>
      <c r="V80" s="1757"/>
      <c r="W80" s="1757"/>
      <c r="X80" s="1757"/>
      <c r="Y80" s="1757"/>
      <c r="Z80" s="1757"/>
      <c r="AA80" s="1757"/>
      <c r="AB80" s="1757"/>
      <c r="AC80" s="1757"/>
      <c r="AD80" s="1757"/>
      <c r="AE80" s="1758"/>
      <c r="AF80" s="440"/>
      <c r="AG80" s="1812"/>
      <c r="AH80" s="1812"/>
      <c r="AI80" s="431"/>
      <c r="AJ80" s="1762"/>
      <c r="AK80" s="1763"/>
      <c r="AL80" s="1766"/>
      <c r="AM80" s="1768"/>
      <c r="AN80" s="1768"/>
      <c r="AO80" s="1768"/>
      <c r="AP80" s="1768"/>
      <c r="AQ80" s="1768"/>
      <c r="AR80" s="1768"/>
      <c r="AS80" s="1768"/>
      <c r="AT80" s="1444"/>
      <c r="AU80" s="1445"/>
      <c r="AV80" s="1656"/>
      <c r="AW80" s="1657"/>
      <c r="AX80" s="1657"/>
      <c r="AY80" s="1657"/>
      <c r="AZ80" s="1657"/>
      <c r="BA80" s="1657"/>
      <c r="BB80" s="1657"/>
      <c r="BC80" s="1657"/>
      <c r="BD80" s="1657"/>
      <c r="BE80" s="1733"/>
      <c r="BF80" s="5"/>
      <c r="BG80" s="6"/>
      <c r="BH80" s="1699"/>
      <c r="BI80" s="1699"/>
      <c r="BJ80" s="1699"/>
      <c r="BK80" s="1699"/>
      <c r="BL80" s="1699"/>
      <c r="BM80" s="1699"/>
      <c r="BN80" s="1699"/>
      <c r="BO80" s="1699"/>
      <c r="BP80" s="1699"/>
      <c r="BQ80" s="1699"/>
      <c r="BR80" s="1699"/>
      <c r="BS80" s="1699"/>
      <c r="BT80" s="1699"/>
      <c r="BU80" s="1699"/>
      <c r="BV80" s="1699"/>
      <c r="BW80" s="1699"/>
      <c r="BX80" s="1699"/>
      <c r="BY80" s="1699"/>
      <c r="BZ80" s="1699"/>
      <c r="CA80" s="1699"/>
      <c r="CB80" s="1699"/>
      <c r="CC80" s="1699"/>
    </row>
    <row r="81" spans="1:81" ht="3.75" customHeight="1" x14ac:dyDescent="0.4">
      <c r="A81" s="431"/>
      <c r="B81" s="1873"/>
      <c r="C81" s="1873"/>
      <c r="D81" s="1299"/>
      <c r="E81" s="1300"/>
      <c r="F81" s="1300"/>
      <c r="G81" s="1301"/>
      <c r="H81" s="614"/>
      <c r="I81" s="614"/>
      <c r="J81" s="614"/>
      <c r="K81" s="614"/>
      <c r="L81" s="614"/>
      <c r="M81" s="614"/>
      <c r="N81" s="614"/>
      <c r="O81" s="614"/>
      <c r="P81" s="614"/>
      <c r="Q81" s="614"/>
      <c r="R81" s="614"/>
      <c r="S81" s="1756"/>
      <c r="T81" s="614"/>
      <c r="U81" s="614"/>
      <c r="V81" s="614"/>
      <c r="W81" s="614"/>
      <c r="X81" s="614"/>
      <c r="Y81" s="614"/>
      <c r="Z81" s="614"/>
      <c r="AA81" s="614"/>
      <c r="AB81" s="614"/>
      <c r="AC81" s="614"/>
      <c r="AD81" s="614"/>
      <c r="AE81" s="1759"/>
      <c r="AF81" s="440"/>
      <c r="AG81" s="1812"/>
      <c r="AH81" s="1812"/>
      <c r="AI81" s="431"/>
      <c r="AJ81" s="1762"/>
      <c r="AK81" s="1763"/>
      <c r="AL81" s="1766"/>
      <c r="AM81" s="1768"/>
      <c r="AN81" s="1768"/>
      <c r="AO81" s="1768"/>
      <c r="AP81" s="1768"/>
      <c r="AQ81" s="1768"/>
      <c r="AR81" s="1768"/>
      <c r="AS81" s="1768"/>
      <c r="AT81" s="1444"/>
      <c r="AU81" s="1445"/>
      <c r="AV81" s="1656"/>
      <c r="AW81" s="1657"/>
      <c r="AX81" s="1657"/>
      <c r="AY81" s="1657"/>
      <c r="AZ81" s="1657"/>
      <c r="BA81" s="1657"/>
      <c r="BB81" s="1657"/>
      <c r="BC81" s="1657"/>
      <c r="BD81" s="1657"/>
      <c r="BE81" s="1733"/>
      <c r="BF81" s="5"/>
      <c r="BG81" s="6"/>
      <c r="BH81" s="1699"/>
      <c r="BI81" s="1699"/>
      <c r="BJ81" s="1699"/>
      <c r="BK81" s="1699"/>
      <c r="BL81" s="1699"/>
      <c r="BM81" s="1699"/>
      <c r="BN81" s="1699"/>
      <c r="BO81" s="1699"/>
      <c r="BP81" s="1699"/>
      <c r="BQ81" s="1699"/>
      <c r="BR81" s="1699"/>
      <c r="BS81" s="1699"/>
      <c r="BT81" s="1699"/>
      <c r="BU81" s="1699"/>
      <c r="BV81" s="1699"/>
      <c r="BW81" s="1699"/>
      <c r="BX81" s="1699"/>
      <c r="BY81" s="1699"/>
      <c r="BZ81" s="1699"/>
      <c r="CA81" s="1699"/>
      <c r="CB81" s="1699"/>
      <c r="CC81" s="1699"/>
    </row>
    <row r="82" spans="1:81" ht="3.75" customHeight="1" x14ac:dyDescent="0.4">
      <c r="A82" s="431"/>
      <c r="B82" s="1873"/>
      <c r="C82" s="1873"/>
      <c r="D82" s="1700" t="s">
        <v>74</v>
      </c>
      <c r="E82" s="1701"/>
      <c r="F82" s="1701"/>
      <c r="G82" s="1701"/>
      <c r="H82" s="1331">
        <v>92</v>
      </c>
      <c r="I82" s="671"/>
      <c r="J82" s="1734" t="str">
        <f>IFERROR(IF(地震保険!C18=0,"",地震保険!C18),"")</f>
        <v/>
      </c>
      <c r="K82" s="1735"/>
      <c r="L82" s="1735"/>
      <c r="M82" s="1735"/>
      <c r="N82" s="1735"/>
      <c r="O82" s="1735"/>
      <c r="P82" s="1735"/>
      <c r="Q82" s="1735"/>
      <c r="R82" s="13"/>
      <c r="S82" s="1740" t="s">
        <v>26</v>
      </c>
      <c r="T82" s="1331">
        <v>93</v>
      </c>
      <c r="U82" s="671"/>
      <c r="V82" s="1743" t="str">
        <f>IFERROR(IF(地震保険!I18=0,"",地震保険!I18),"")</f>
        <v/>
      </c>
      <c r="W82" s="1744"/>
      <c r="X82" s="1744"/>
      <c r="Y82" s="1744"/>
      <c r="Z82" s="1744"/>
      <c r="AA82" s="1744"/>
      <c r="AB82" s="1744"/>
      <c r="AC82" s="1744"/>
      <c r="AD82" s="1749" t="s">
        <v>75</v>
      </c>
      <c r="AE82" s="1750"/>
      <c r="AF82" s="440"/>
      <c r="AG82" s="1812"/>
      <c r="AH82" s="1812"/>
      <c r="AI82" s="431"/>
      <c r="AJ82" s="1762"/>
      <c r="AK82" s="1763"/>
      <c r="AL82" s="1766"/>
      <c r="AM82" s="1768"/>
      <c r="AN82" s="1768"/>
      <c r="AO82" s="1768"/>
      <c r="AP82" s="1768"/>
      <c r="AQ82" s="1768"/>
      <c r="AR82" s="1768"/>
      <c r="AS82" s="1768"/>
      <c r="AT82" s="1444"/>
      <c r="AU82" s="1445"/>
      <c r="AV82" s="1656"/>
      <c r="AW82" s="1657"/>
      <c r="AX82" s="1657"/>
      <c r="AY82" s="1657"/>
      <c r="AZ82" s="1657"/>
      <c r="BA82" s="1657"/>
      <c r="BB82" s="1657"/>
      <c r="BC82" s="1657"/>
      <c r="BD82" s="1657"/>
      <c r="BE82" s="1733"/>
      <c r="BF82" s="5"/>
      <c r="BG82" s="6"/>
      <c r="BH82" s="1699"/>
      <c r="BI82" s="1699"/>
      <c r="BJ82" s="1699"/>
      <c r="BK82" s="1699"/>
      <c r="BL82" s="1699"/>
      <c r="BM82" s="1699"/>
      <c r="BN82" s="1699"/>
      <c r="BO82" s="1699"/>
      <c r="BP82" s="1699"/>
      <c r="BQ82" s="1699"/>
      <c r="BR82" s="1699"/>
      <c r="BS82" s="1699"/>
      <c r="BT82" s="1699"/>
      <c r="BU82" s="1699"/>
      <c r="BV82" s="1699"/>
      <c r="BW82" s="1699"/>
      <c r="BX82" s="1699"/>
      <c r="BY82" s="1699"/>
      <c r="BZ82" s="1699"/>
      <c r="CA82" s="1699"/>
      <c r="CB82" s="1699"/>
      <c r="CC82" s="1699"/>
    </row>
    <row r="83" spans="1:81" ht="3.75" customHeight="1" x14ac:dyDescent="0.4">
      <c r="A83" s="431"/>
      <c r="B83" s="1873"/>
      <c r="C83" s="1873"/>
      <c r="D83" s="1700"/>
      <c r="E83" s="1701"/>
      <c r="F83" s="1701"/>
      <c r="G83" s="1701"/>
      <c r="H83" s="1325"/>
      <c r="I83" s="674"/>
      <c r="J83" s="1736"/>
      <c r="K83" s="1737"/>
      <c r="L83" s="1737"/>
      <c r="M83" s="1737"/>
      <c r="N83" s="1737"/>
      <c r="O83" s="1737"/>
      <c r="P83" s="1737"/>
      <c r="Q83" s="1737"/>
      <c r="R83" s="431"/>
      <c r="S83" s="1741"/>
      <c r="T83" s="1325"/>
      <c r="U83" s="674"/>
      <c r="V83" s="1745"/>
      <c r="W83" s="1746"/>
      <c r="X83" s="1746"/>
      <c r="Y83" s="1746"/>
      <c r="Z83" s="1746"/>
      <c r="AA83" s="1746"/>
      <c r="AB83" s="1746"/>
      <c r="AC83" s="1746"/>
      <c r="AD83" s="1751"/>
      <c r="AE83" s="1752"/>
      <c r="AF83" s="440"/>
      <c r="AG83" s="1812"/>
      <c r="AH83" s="1812"/>
      <c r="AI83" s="431"/>
      <c r="AJ83" s="1762"/>
      <c r="AK83" s="1763"/>
      <c r="AL83" s="1766"/>
      <c r="AM83" s="910" t="s">
        <v>29</v>
      </c>
      <c r="AN83" s="781"/>
      <c r="AO83" s="781"/>
      <c r="AP83" s="781"/>
      <c r="AQ83" s="781"/>
      <c r="AR83" s="781"/>
      <c r="AS83" s="906"/>
      <c r="AT83" s="1574" t="s">
        <v>76</v>
      </c>
      <c r="AU83" s="1072"/>
      <c r="AV83" s="1654"/>
      <c r="AW83" s="1655"/>
      <c r="AX83" s="1655"/>
      <c r="AY83" s="1655"/>
      <c r="AZ83" s="1655"/>
      <c r="BA83" s="1655"/>
      <c r="BB83" s="1655"/>
      <c r="BC83" s="1655"/>
      <c r="BD83" s="1655"/>
      <c r="BE83" s="1454"/>
      <c r="BF83" s="5"/>
      <c r="BG83" s="6"/>
      <c r="BH83" s="1699"/>
      <c r="BI83" s="1699"/>
      <c r="BJ83" s="1699"/>
      <c r="BK83" s="1699"/>
      <c r="BL83" s="1699"/>
      <c r="BM83" s="1699"/>
      <c r="BN83" s="1699"/>
      <c r="BO83" s="1699"/>
      <c r="BP83" s="1699"/>
      <c r="BQ83" s="1699"/>
      <c r="BR83" s="1699"/>
      <c r="BS83" s="1699"/>
      <c r="BT83" s="1699"/>
      <c r="BU83" s="1699"/>
      <c r="BV83" s="1699"/>
      <c r="BW83" s="1699"/>
      <c r="BX83" s="1699"/>
      <c r="BY83" s="1699"/>
      <c r="BZ83" s="1699"/>
      <c r="CA83" s="1699"/>
      <c r="CB83" s="1699"/>
      <c r="CC83" s="1699"/>
    </row>
    <row r="84" spans="1:81" ht="3.75" customHeight="1" x14ac:dyDescent="0.4">
      <c r="A84" s="431"/>
      <c r="B84" s="1873"/>
      <c r="C84" s="1873"/>
      <c r="D84" s="1700" t="s">
        <v>77</v>
      </c>
      <c r="E84" s="1701"/>
      <c r="F84" s="1701"/>
      <c r="G84" s="1702"/>
      <c r="H84" s="1325"/>
      <c r="I84" s="674"/>
      <c r="J84" s="1736"/>
      <c r="K84" s="1737"/>
      <c r="L84" s="1737"/>
      <c r="M84" s="1737"/>
      <c r="N84" s="1737"/>
      <c r="O84" s="1737"/>
      <c r="P84" s="1737"/>
      <c r="Q84" s="1737"/>
      <c r="R84" s="431"/>
      <c r="S84" s="1741"/>
      <c r="T84" s="1325"/>
      <c r="U84" s="674"/>
      <c r="V84" s="1745"/>
      <c r="W84" s="1746"/>
      <c r="X84" s="1746"/>
      <c r="Y84" s="1746"/>
      <c r="Z84" s="1746"/>
      <c r="AA84" s="1746"/>
      <c r="AB84" s="1746"/>
      <c r="AC84" s="1746"/>
      <c r="AD84" s="1751"/>
      <c r="AE84" s="1752"/>
      <c r="AF84" s="440"/>
      <c r="AG84" s="1812"/>
      <c r="AH84" s="1812"/>
      <c r="AI84" s="431"/>
      <c r="AJ84" s="1762"/>
      <c r="AK84" s="1763"/>
      <c r="AL84" s="1766"/>
      <c r="AM84" s="910"/>
      <c r="AN84" s="781"/>
      <c r="AO84" s="781"/>
      <c r="AP84" s="781"/>
      <c r="AQ84" s="781"/>
      <c r="AR84" s="781"/>
      <c r="AS84" s="906"/>
      <c r="AT84" s="1575"/>
      <c r="AU84" s="1074"/>
      <c r="AV84" s="1656"/>
      <c r="AW84" s="1657"/>
      <c r="AX84" s="1657"/>
      <c r="AY84" s="1657"/>
      <c r="AZ84" s="1657"/>
      <c r="BA84" s="1657"/>
      <c r="BB84" s="1657"/>
      <c r="BC84" s="1657"/>
      <c r="BD84" s="1657"/>
      <c r="BE84" s="1455"/>
      <c r="BF84" s="5"/>
      <c r="BG84" s="6"/>
      <c r="BH84" s="1699"/>
      <c r="BI84" s="1699"/>
      <c r="BJ84" s="1699"/>
      <c r="BK84" s="1699"/>
      <c r="BL84" s="1699"/>
      <c r="BM84" s="1699"/>
      <c r="BN84" s="1699"/>
      <c r="BO84" s="1699"/>
      <c r="BP84" s="1699"/>
      <c r="BQ84" s="1699"/>
      <c r="BR84" s="1699"/>
      <c r="BS84" s="1699"/>
      <c r="BT84" s="1699"/>
      <c r="BU84" s="1699"/>
      <c r="BV84" s="1699"/>
      <c r="BW84" s="1699"/>
      <c r="BX84" s="1699"/>
      <c r="BY84" s="1699"/>
      <c r="BZ84" s="1699"/>
      <c r="CA84" s="1699"/>
      <c r="CB84" s="1699"/>
      <c r="CC84" s="1699"/>
    </row>
    <row r="85" spans="1:81" ht="3.75" customHeight="1" x14ac:dyDescent="0.4">
      <c r="A85" s="431"/>
      <c r="B85" s="1873"/>
      <c r="C85" s="1873"/>
      <c r="D85" s="1703"/>
      <c r="E85" s="1704"/>
      <c r="F85" s="1704"/>
      <c r="G85" s="1705"/>
      <c r="H85" s="1339"/>
      <c r="I85" s="677"/>
      <c r="J85" s="1738"/>
      <c r="K85" s="1739"/>
      <c r="L85" s="1739"/>
      <c r="M85" s="1739"/>
      <c r="N85" s="1739"/>
      <c r="O85" s="1739"/>
      <c r="P85" s="1739"/>
      <c r="Q85" s="1739"/>
      <c r="R85" s="442"/>
      <c r="S85" s="1742"/>
      <c r="T85" s="1325"/>
      <c r="U85" s="677"/>
      <c r="V85" s="1747"/>
      <c r="W85" s="1748"/>
      <c r="X85" s="1748"/>
      <c r="Y85" s="1748"/>
      <c r="Z85" s="1748"/>
      <c r="AA85" s="1748"/>
      <c r="AB85" s="1748"/>
      <c r="AC85" s="1748"/>
      <c r="AD85" s="1753"/>
      <c r="AE85" s="1754"/>
      <c r="AF85" s="440"/>
      <c r="AG85" s="1812"/>
      <c r="AH85" s="1812"/>
      <c r="AI85" s="431"/>
      <c r="AJ85" s="1762"/>
      <c r="AK85" s="1763"/>
      <c r="AL85" s="1766"/>
      <c r="AM85" s="910"/>
      <c r="AN85" s="781"/>
      <c r="AO85" s="781"/>
      <c r="AP85" s="781"/>
      <c r="AQ85" s="781"/>
      <c r="AR85" s="781"/>
      <c r="AS85" s="906"/>
      <c r="AT85" s="1575"/>
      <c r="AU85" s="1074"/>
      <c r="AV85" s="1656"/>
      <c r="AW85" s="1657"/>
      <c r="AX85" s="1657"/>
      <c r="AY85" s="1657"/>
      <c r="AZ85" s="1657"/>
      <c r="BA85" s="1657"/>
      <c r="BB85" s="1657"/>
      <c r="BC85" s="1657"/>
      <c r="BD85" s="1657"/>
      <c r="BE85" s="1455"/>
      <c r="BF85" s="5"/>
      <c r="BH85" s="1699"/>
      <c r="BI85" s="1699"/>
      <c r="BJ85" s="1699"/>
      <c r="BK85" s="1699"/>
      <c r="BL85" s="1699"/>
      <c r="BM85" s="1699"/>
      <c r="BN85" s="1699"/>
      <c r="BO85" s="1699"/>
      <c r="BP85" s="1699"/>
      <c r="BQ85" s="1699"/>
      <c r="BR85" s="1699"/>
      <c r="BS85" s="1699"/>
      <c r="BT85" s="1699"/>
      <c r="BU85" s="1699"/>
      <c r="BV85" s="1699"/>
      <c r="BW85" s="1699"/>
      <c r="BX85" s="1699"/>
      <c r="BY85" s="1699"/>
      <c r="BZ85" s="1699"/>
      <c r="CA85" s="1699"/>
      <c r="CB85" s="1699"/>
      <c r="CC85" s="1699"/>
    </row>
    <row r="86" spans="1:81" ht="3.75" customHeight="1" x14ac:dyDescent="0.4">
      <c r="A86" s="431"/>
      <c r="B86" s="1873"/>
      <c r="C86" s="1873"/>
      <c r="D86" s="1299" t="s">
        <v>78</v>
      </c>
      <c r="E86" s="1300"/>
      <c r="F86" s="1300"/>
      <c r="G86" s="1301"/>
      <c r="H86" s="1706" t="s">
        <v>79</v>
      </c>
      <c r="I86" s="636"/>
      <c r="J86" s="1616" t="str">
        <f>IF(寡婦・ひとり親控除!C6 =1,"☑","□")</f>
        <v>□</v>
      </c>
      <c r="K86" s="1616"/>
      <c r="L86" s="1707" t="s">
        <v>80</v>
      </c>
      <c r="M86" s="1707"/>
      <c r="N86" s="1707"/>
      <c r="O86" s="1707"/>
      <c r="P86" s="1707"/>
      <c r="Q86" s="1707"/>
      <c r="R86" s="656" t="s">
        <v>81</v>
      </c>
      <c r="S86" s="657"/>
      <c r="T86" s="10"/>
      <c r="U86" s="11"/>
      <c r="V86" s="14"/>
      <c r="W86" s="636" t="s">
        <v>82</v>
      </c>
      <c r="X86" s="636"/>
      <c r="Y86" s="689" t="str">
        <f>IF(ISTEXT(W91),"☑","□")</f>
        <v>□</v>
      </c>
      <c r="Z86" s="689"/>
      <c r="AA86" s="1056" t="s">
        <v>83</v>
      </c>
      <c r="AB86" s="1056"/>
      <c r="AC86" s="1056"/>
      <c r="AD86" s="1056"/>
      <c r="AE86" s="1769"/>
      <c r="AF86" s="440"/>
      <c r="AG86" s="1812"/>
      <c r="AH86" s="1812"/>
      <c r="AI86" s="431"/>
      <c r="AJ86" s="1762"/>
      <c r="AK86" s="1763"/>
      <c r="AL86" s="1766"/>
      <c r="AM86" s="910"/>
      <c r="AN86" s="781"/>
      <c r="AO86" s="781"/>
      <c r="AP86" s="781"/>
      <c r="AQ86" s="781"/>
      <c r="AR86" s="781"/>
      <c r="AS86" s="906"/>
      <c r="AT86" s="1576"/>
      <c r="AU86" s="1131"/>
      <c r="AV86" s="1658"/>
      <c r="AW86" s="1659"/>
      <c r="AX86" s="1659"/>
      <c r="AY86" s="1659"/>
      <c r="AZ86" s="1659"/>
      <c r="BA86" s="1659"/>
      <c r="BB86" s="1659"/>
      <c r="BC86" s="1659"/>
      <c r="BD86" s="1659"/>
      <c r="BE86" s="1473"/>
      <c r="BF86" s="5"/>
      <c r="BH86" s="1699"/>
      <c r="BI86" s="1699"/>
      <c r="BJ86" s="1699"/>
      <c r="BK86" s="1699"/>
      <c r="BL86" s="1699"/>
      <c r="BM86" s="1699"/>
      <c r="BN86" s="1699"/>
      <c r="BO86" s="1699"/>
      <c r="BP86" s="1699"/>
      <c r="BQ86" s="1699"/>
      <c r="BR86" s="1699"/>
      <c r="BS86" s="1699"/>
      <c r="BT86" s="1699"/>
      <c r="BU86" s="1699"/>
      <c r="BV86" s="1699"/>
      <c r="BW86" s="1699"/>
      <c r="BX86" s="1699"/>
      <c r="BY86" s="1699"/>
      <c r="BZ86" s="1699"/>
      <c r="CA86" s="1699"/>
      <c r="CB86" s="1699"/>
      <c r="CC86" s="1699"/>
    </row>
    <row r="87" spans="1:81" ht="3.75" customHeight="1" x14ac:dyDescent="0.4">
      <c r="A87" s="431"/>
      <c r="B87" s="1873"/>
      <c r="C87" s="1873"/>
      <c r="D87" s="1299"/>
      <c r="E87" s="1300"/>
      <c r="F87" s="1300"/>
      <c r="G87" s="1301"/>
      <c r="H87" s="1706"/>
      <c r="I87" s="636"/>
      <c r="J87" s="689"/>
      <c r="K87" s="689"/>
      <c r="L87" s="1708"/>
      <c r="M87" s="1708"/>
      <c r="N87" s="1708"/>
      <c r="O87" s="1708"/>
      <c r="P87" s="1708"/>
      <c r="Q87" s="1708"/>
      <c r="R87" s="659"/>
      <c r="S87" s="660"/>
      <c r="T87" s="11"/>
      <c r="U87" s="11"/>
      <c r="V87" s="15"/>
      <c r="W87" s="636"/>
      <c r="X87" s="636"/>
      <c r="Y87" s="689"/>
      <c r="Z87" s="689"/>
      <c r="AA87" s="1057"/>
      <c r="AB87" s="1057"/>
      <c r="AC87" s="1057"/>
      <c r="AD87" s="1057"/>
      <c r="AE87" s="1393"/>
      <c r="AF87" s="440"/>
      <c r="AG87" s="1812"/>
      <c r="AH87" s="1812"/>
      <c r="AI87" s="431"/>
      <c r="AJ87" s="1762"/>
      <c r="AK87" s="1763"/>
      <c r="AL87" s="855" t="s">
        <v>33</v>
      </c>
      <c r="AM87" s="856"/>
      <c r="AN87" s="856"/>
      <c r="AO87" s="856"/>
      <c r="AP87" s="856"/>
      <c r="AQ87" s="856"/>
      <c r="AR87" s="856"/>
      <c r="AS87" s="1579"/>
      <c r="AT87" s="1574" t="s">
        <v>84</v>
      </c>
      <c r="AU87" s="1072"/>
      <c r="AV87" s="1680"/>
      <c r="AW87" s="1681"/>
      <c r="AX87" s="1681"/>
      <c r="AY87" s="1681"/>
      <c r="AZ87" s="1681"/>
      <c r="BA87" s="1681"/>
      <c r="BB87" s="1681"/>
      <c r="BC87" s="1681"/>
      <c r="BD87" s="1681"/>
      <c r="BE87" s="1454"/>
      <c r="BF87" s="5"/>
      <c r="BH87" s="1699"/>
      <c r="BI87" s="1699"/>
      <c r="BJ87" s="1699"/>
      <c r="BK87" s="1699"/>
      <c r="BL87" s="1699"/>
      <c r="BM87" s="1699"/>
      <c r="BN87" s="1699"/>
      <c r="BO87" s="1699"/>
      <c r="BP87" s="1699"/>
      <c r="BQ87" s="1699"/>
      <c r="BR87" s="1699"/>
      <c r="BS87" s="1699"/>
      <c r="BT87" s="1699"/>
      <c r="BU87" s="1699"/>
      <c r="BV87" s="1699"/>
      <c r="BW87" s="1699"/>
      <c r="BX87" s="1699"/>
      <c r="BY87" s="1699"/>
      <c r="BZ87" s="1699"/>
      <c r="CA87" s="1699"/>
      <c r="CB87" s="1699"/>
      <c r="CC87" s="1699"/>
    </row>
    <row r="88" spans="1:81" ht="3.75" customHeight="1" x14ac:dyDescent="0.4">
      <c r="A88" s="431"/>
      <c r="B88" s="1873"/>
      <c r="C88" s="1873"/>
      <c r="D88" s="1299"/>
      <c r="E88" s="1300"/>
      <c r="F88" s="1300"/>
      <c r="G88" s="1301"/>
      <c r="H88" s="1706"/>
      <c r="I88" s="636"/>
      <c r="J88" s="689"/>
      <c r="K88" s="689"/>
      <c r="L88" s="1708"/>
      <c r="M88" s="1708"/>
      <c r="N88" s="1708"/>
      <c r="O88" s="1708"/>
      <c r="P88" s="1708"/>
      <c r="Q88" s="1708"/>
      <c r="R88" s="659"/>
      <c r="S88" s="660"/>
      <c r="T88" s="11"/>
      <c r="U88" s="11"/>
      <c r="V88" s="15"/>
      <c r="W88" s="636"/>
      <c r="X88" s="636"/>
      <c r="Y88" s="689"/>
      <c r="Z88" s="689"/>
      <c r="AA88" s="1057"/>
      <c r="AB88" s="1057"/>
      <c r="AC88" s="1057"/>
      <c r="AD88" s="1057"/>
      <c r="AE88" s="1393"/>
      <c r="AF88" s="438"/>
      <c r="AG88" s="1812"/>
      <c r="AH88" s="1812"/>
      <c r="AI88" s="431"/>
      <c r="AJ88" s="1762"/>
      <c r="AK88" s="1763"/>
      <c r="AL88" s="858"/>
      <c r="AM88" s="593"/>
      <c r="AN88" s="593"/>
      <c r="AO88" s="593"/>
      <c r="AP88" s="593"/>
      <c r="AQ88" s="593"/>
      <c r="AR88" s="593"/>
      <c r="AS88" s="1580"/>
      <c r="AT88" s="1575"/>
      <c r="AU88" s="1074"/>
      <c r="AV88" s="1682"/>
      <c r="AW88" s="1683"/>
      <c r="AX88" s="1683"/>
      <c r="AY88" s="1683"/>
      <c r="AZ88" s="1683"/>
      <c r="BA88" s="1683"/>
      <c r="BB88" s="1683"/>
      <c r="BC88" s="1683"/>
      <c r="BD88" s="1683"/>
      <c r="BE88" s="1455"/>
      <c r="BF88" s="5"/>
      <c r="BH88" s="1699"/>
      <c r="BI88" s="1699"/>
      <c r="BJ88" s="1699"/>
      <c r="BK88" s="1699"/>
      <c r="BL88" s="1699"/>
      <c r="BM88" s="1699"/>
      <c r="BN88" s="1699"/>
      <c r="BO88" s="1699"/>
      <c r="BP88" s="1699"/>
      <c r="BQ88" s="1699"/>
      <c r="BR88" s="1699"/>
      <c r="BS88" s="1699"/>
      <c r="BT88" s="1699"/>
      <c r="BU88" s="1699"/>
      <c r="BV88" s="1699"/>
      <c r="BW88" s="1699"/>
      <c r="BX88" s="1699"/>
      <c r="BY88" s="1699"/>
      <c r="BZ88" s="1699"/>
      <c r="CA88" s="1699"/>
      <c r="CB88" s="1699"/>
      <c r="CC88" s="1699"/>
    </row>
    <row r="89" spans="1:81" ht="3.75" customHeight="1" x14ac:dyDescent="0.4">
      <c r="A89" s="431"/>
      <c r="B89" s="1873"/>
      <c r="C89" s="1873"/>
      <c r="D89" s="1694" t="s">
        <v>85</v>
      </c>
      <c r="E89" s="1695"/>
      <c r="F89" s="1695"/>
      <c r="G89" s="1695"/>
      <c r="H89" s="16"/>
      <c r="I89" s="781" t="str">
        <f>IF(寡婦・ひとり親控除!D10=1,"☑","□")</f>
        <v>□</v>
      </c>
      <c r="J89" s="1057" t="s">
        <v>86</v>
      </c>
      <c r="K89" s="1057"/>
      <c r="L89" s="1057"/>
      <c r="M89" s="781" t="str">
        <f>IF(寡婦・ひとり親控除!D12=1,"☑","□")</f>
        <v>□</v>
      </c>
      <c r="N89" s="1057" t="s">
        <v>88</v>
      </c>
      <c r="O89" s="1057"/>
      <c r="P89" s="1057"/>
      <c r="Q89" s="15"/>
      <c r="R89" s="1697" t="str">
        <f>IF(寡婦・ひとり親控除!D6=1,"☑","□")</f>
        <v>□</v>
      </c>
      <c r="S89" s="689"/>
      <c r="T89" s="710" t="s">
        <v>89</v>
      </c>
      <c r="U89" s="710"/>
      <c r="V89" s="1017"/>
      <c r="W89" s="1291" t="s">
        <v>90</v>
      </c>
      <c r="X89" s="1291"/>
      <c r="Y89" s="1291"/>
      <c r="Z89" s="11"/>
      <c r="AA89" s="11"/>
      <c r="AB89" s="11"/>
      <c r="AC89" s="11"/>
      <c r="AD89" s="11"/>
      <c r="AE89" s="17"/>
      <c r="AF89" s="438"/>
      <c r="AG89" s="1812"/>
      <c r="AH89" s="1812"/>
      <c r="AI89" s="431"/>
      <c r="AJ89" s="1762"/>
      <c r="AK89" s="1763"/>
      <c r="AL89" s="858"/>
      <c r="AM89" s="593"/>
      <c r="AN89" s="593"/>
      <c r="AO89" s="593"/>
      <c r="AP89" s="593"/>
      <c r="AQ89" s="593"/>
      <c r="AR89" s="593"/>
      <c r="AS89" s="1580"/>
      <c r="AT89" s="1575"/>
      <c r="AU89" s="1074"/>
      <c r="AV89" s="1682"/>
      <c r="AW89" s="1683"/>
      <c r="AX89" s="1683"/>
      <c r="AY89" s="1683"/>
      <c r="AZ89" s="1683"/>
      <c r="BA89" s="1683"/>
      <c r="BB89" s="1683"/>
      <c r="BC89" s="1683"/>
      <c r="BD89" s="1683"/>
      <c r="BE89" s="1455"/>
      <c r="BF89" s="5"/>
      <c r="BH89" s="1699"/>
      <c r="BI89" s="1699"/>
      <c r="BJ89" s="1699"/>
      <c r="BK89" s="1699"/>
      <c r="BL89" s="1699"/>
      <c r="BM89" s="1699"/>
      <c r="BN89" s="1699"/>
      <c r="BO89" s="1699"/>
      <c r="BP89" s="1699"/>
      <c r="BQ89" s="1699"/>
      <c r="BR89" s="1699"/>
      <c r="BS89" s="1699"/>
      <c r="BT89" s="1699"/>
      <c r="BU89" s="1699"/>
      <c r="BV89" s="1699"/>
      <c r="BW89" s="1699"/>
      <c r="BX89" s="1699"/>
      <c r="BY89" s="1699"/>
      <c r="BZ89" s="1699"/>
      <c r="CA89" s="1699"/>
      <c r="CB89" s="1699"/>
      <c r="CC89" s="1699"/>
    </row>
    <row r="90" spans="1:81" ht="3.75" customHeight="1" x14ac:dyDescent="0.4">
      <c r="A90" s="431"/>
      <c r="B90" s="1873"/>
      <c r="C90" s="1873"/>
      <c r="D90" s="1694"/>
      <c r="E90" s="1695"/>
      <c r="F90" s="1695"/>
      <c r="G90" s="1696"/>
      <c r="H90" s="443"/>
      <c r="I90" s="781"/>
      <c r="J90" s="1057"/>
      <c r="K90" s="1057"/>
      <c r="L90" s="1057"/>
      <c r="M90" s="781"/>
      <c r="N90" s="1057"/>
      <c r="O90" s="1057"/>
      <c r="P90" s="1057"/>
      <c r="Q90" s="78"/>
      <c r="R90" s="1698"/>
      <c r="S90" s="689"/>
      <c r="T90" s="710"/>
      <c r="U90" s="710"/>
      <c r="V90" s="1017"/>
      <c r="W90" s="1291"/>
      <c r="X90" s="1291"/>
      <c r="Y90" s="1291"/>
      <c r="Z90" s="440"/>
      <c r="AA90" s="440"/>
      <c r="AB90" s="440"/>
      <c r="AC90" s="440"/>
      <c r="AD90" s="440"/>
      <c r="AE90" s="446"/>
      <c r="AF90" s="438"/>
      <c r="AG90" s="1812"/>
      <c r="AH90" s="1812"/>
      <c r="AI90" s="431"/>
      <c r="AJ90" s="1762"/>
      <c r="AK90" s="1763"/>
      <c r="AL90" s="860"/>
      <c r="AM90" s="861"/>
      <c r="AN90" s="861"/>
      <c r="AO90" s="861"/>
      <c r="AP90" s="861"/>
      <c r="AQ90" s="861"/>
      <c r="AR90" s="861"/>
      <c r="AS90" s="1623"/>
      <c r="AT90" s="1576"/>
      <c r="AU90" s="1131"/>
      <c r="AV90" s="1684"/>
      <c r="AW90" s="1685"/>
      <c r="AX90" s="1685"/>
      <c r="AY90" s="1685"/>
      <c r="AZ90" s="1685"/>
      <c r="BA90" s="1685"/>
      <c r="BB90" s="1685"/>
      <c r="BC90" s="1685"/>
      <c r="BD90" s="1685"/>
      <c r="BE90" s="1473"/>
      <c r="BF90" s="5"/>
      <c r="BH90" s="1699"/>
      <c r="BI90" s="1699"/>
      <c r="BJ90" s="1699"/>
      <c r="BK90" s="1699"/>
      <c r="BL90" s="1699"/>
      <c r="BM90" s="1699"/>
      <c r="BN90" s="1699"/>
      <c r="BO90" s="1699"/>
      <c r="BP90" s="1699"/>
      <c r="BQ90" s="1699"/>
      <c r="BR90" s="1699"/>
      <c r="BS90" s="1699"/>
      <c r="BT90" s="1699"/>
      <c r="BU90" s="1699"/>
      <c r="BV90" s="1699"/>
      <c r="BW90" s="1699"/>
      <c r="BX90" s="1699"/>
      <c r="BY90" s="1699"/>
      <c r="BZ90" s="1699"/>
      <c r="CA90" s="1699"/>
      <c r="CB90" s="1699"/>
      <c r="CC90" s="1699"/>
    </row>
    <row r="91" spans="1:81" ht="3.75" customHeight="1" x14ac:dyDescent="0.4">
      <c r="A91" s="431"/>
      <c r="B91" s="1873"/>
      <c r="C91" s="1873"/>
      <c r="D91" s="1709" t="s">
        <v>91</v>
      </c>
      <c r="E91" s="1710"/>
      <c r="F91" s="1710"/>
      <c r="G91" s="1711"/>
      <c r="H91" s="443"/>
      <c r="I91" s="781"/>
      <c r="J91" s="1057"/>
      <c r="K91" s="1057"/>
      <c r="L91" s="1057"/>
      <c r="M91" s="781"/>
      <c r="N91" s="1057"/>
      <c r="O91" s="1057"/>
      <c r="P91" s="1057"/>
      <c r="Q91" s="78"/>
      <c r="R91" s="1698"/>
      <c r="S91" s="689"/>
      <c r="T91" s="710"/>
      <c r="U91" s="710"/>
      <c r="V91" s="1017"/>
      <c r="W91" s="1712">
        <f>勤労学生控除!D5</f>
        <v>0</v>
      </c>
      <c r="X91" s="536"/>
      <c r="Y91" s="536"/>
      <c r="Z91" s="536"/>
      <c r="AA91" s="536"/>
      <c r="AB91" s="536"/>
      <c r="AC91" s="536"/>
      <c r="AD91" s="536"/>
      <c r="AE91" s="537"/>
      <c r="AF91" s="438"/>
      <c r="AG91" s="1812"/>
      <c r="AH91" s="1812"/>
      <c r="AI91" s="431"/>
      <c r="AJ91" s="1762"/>
      <c r="AK91" s="1763"/>
      <c r="AL91" s="855" t="s">
        <v>37</v>
      </c>
      <c r="AM91" s="856"/>
      <c r="AN91" s="856"/>
      <c r="AO91" s="856"/>
      <c r="AP91" s="856"/>
      <c r="AQ91" s="856"/>
      <c r="AR91" s="856"/>
      <c r="AS91" s="1579"/>
      <c r="AT91" s="1574" t="s">
        <v>92</v>
      </c>
      <c r="AU91" s="1072"/>
      <c r="AV91" s="1654"/>
      <c r="AW91" s="1655"/>
      <c r="AX91" s="1655"/>
      <c r="AY91" s="1655"/>
      <c r="AZ91" s="1655"/>
      <c r="BA91" s="1655"/>
      <c r="BB91" s="1655"/>
      <c r="BC91" s="1655"/>
      <c r="BD91" s="1655"/>
      <c r="BE91" s="1454"/>
      <c r="BF91" s="5"/>
    </row>
    <row r="92" spans="1:81" ht="3.75" customHeight="1" x14ac:dyDescent="0.4">
      <c r="A92" s="431"/>
      <c r="B92" s="1873"/>
      <c r="C92" s="1873"/>
      <c r="D92" s="1709"/>
      <c r="E92" s="1710"/>
      <c r="F92" s="1710"/>
      <c r="G92" s="1711"/>
      <c r="H92" s="443"/>
      <c r="I92" s="781" t="str">
        <f>IF(寡婦・ひとり親控除!D11=1,"☑","□")</f>
        <v>□</v>
      </c>
      <c r="J92" s="1057" t="s">
        <v>93</v>
      </c>
      <c r="K92" s="1057"/>
      <c r="L92" s="1057"/>
      <c r="M92" s="781" t="str">
        <f>IF(寡婦・ひとり親控除!D13=1,"☑","□")</f>
        <v>□</v>
      </c>
      <c r="N92" s="1057" t="s">
        <v>94</v>
      </c>
      <c r="O92" s="1057"/>
      <c r="P92" s="1057"/>
      <c r="Q92" s="78"/>
      <c r="R92" s="1698"/>
      <c r="S92" s="689"/>
      <c r="T92" s="1699" t="s">
        <v>95</v>
      </c>
      <c r="U92" s="1699"/>
      <c r="V92" s="1017"/>
      <c r="W92" s="1712"/>
      <c r="X92" s="536"/>
      <c r="Y92" s="536"/>
      <c r="Z92" s="536"/>
      <c r="AA92" s="536"/>
      <c r="AB92" s="536"/>
      <c r="AC92" s="536"/>
      <c r="AD92" s="536"/>
      <c r="AE92" s="537"/>
      <c r="AF92" s="438"/>
      <c r="AG92" s="1812"/>
      <c r="AH92" s="1812"/>
      <c r="AI92" s="431"/>
      <c r="AJ92" s="1762"/>
      <c r="AK92" s="1763"/>
      <c r="AL92" s="858"/>
      <c r="AM92" s="593"/>
      <c r="AN92" s="593"/>
      <c r="AO92" s="593"/>
      <c r="AP92" s="593"/>
      <c r="AQ92" s="593"/>
      <c r="AR92" s="593"/>
      <c r="AS92" s="1580"/>
      <c r="AT92" s="1575"/>
      <c r="AU92" s="1074"/>
      <c r="AV92" s="1656"/>
      <c r="AW92" s="1657"/>
      <c r="AX92" s="1657"/>
      <c r="AY92" s="1657"/>
      <c r="AZ92" s="1657"/>
      <c r="BA92" s="1657"/>
      <c r="BB92" s="1657"/>
      <c r="BC92" s="1657"/>
      <c r="BD92" s="1657"/>
      <c r="BE92" s="1455"/>
      <c r="BF92" s="5"/>
    </row>
    <row r="93" spans="1:81" ht="3.75" customHeight="1" x14ac:dyDescent="0.4">
      <c r="A93" s="431"/>
      <c r="B93" s="1873"/>
      <c r="C93" s="1873"/>
      <c r="D93" s="1709" t="s">
        <v>96</v>
      </c>
      <c r="E93" s="1710"/>
      <c r="F93" s="1710"/>
      <c r="G93" s="1711"/>
      <c r="H93" s="490"/>
      <c r="I93" s="781"/>
      <c r="J93" s="1057"/>
      <c r="K93" s="1057"/>
      <c r="L93" s="1057"/>
      <c r="M93" s="781"/>
      <c r="N93" s="1057"/>
      <c r="O93" s="1057"/>
      <c r="P93" s="1057"/>
      <c r="Q93" s="78"/>
      <c r="R93" s="491"/>
      <c r="S93" s="78"/>
      <c r="T93" s="1699"/>
      <c r="U93" s="1699"/>
      <c r="V93" s="1017"/>
      <c r="W93" s="1712"/>
      <c r="X93" s="536"/>
      <c r="Y93" s="536"/>
      <c r="Z93" s="536"/>
      <c r="AA93" s="536"/>
      <c r="AB93" s="536"/>
      <c r="AC93" s="536"/>
      <c r="AD93" s="536"/>
      <c r="AE93" s="537"/>
      <c r="AF93" s="440"/>
      <c r="AG93" s="1812"/>
      <c r="AH93" s="1812"/>
      <c r="AI93" s="431"/>
      <c r="AJ93" s="1762"/>
      <c r="AK93" s="1763"/>
      <c r="AL93" s="858"/>
      <c r="AM93" s="593"/>
      <c r="AN93" s="593"/>
      <c r="AO93" s="593"/>
      <c r="AP93" s="593"/>
      <c r="AQ93" s="593"/>
      <c r="AR93" s="593"/>
      <c r="AS93" s="1580"/>
      <c r="AT93" s="1575"/>
      <c r="AU93" s="1074"/>
      <c r="AV93" s="1656"/>
      <c r="AW93" s="1657"/>
      <c r="AX93" s="1657"/>
      <c r="AY93" s="1657"/>
      <c r="AZ93" s="1657"/>
      <c r="BA93" s="1657"/>
      <c r="BB93" s="1657"/>
      <c r="BC93" s="1657"/>
      <c r="BD93" s="1657"/>
      <c r="BE93" s="1455"/>
      <c r="BF93" s="5"/>
    </row>
    <row r="94" spans="1:81" ht="3.75" customHeight="1" x14ac:dyDescent="0.4">
      <c r="A94" s="431"/>
      <c r="B94" s="1873"/>
      <c r="C94" s="1873"/>
      <c r="D94" s="1709"/>
      <c r="E94" s="1710"/>
      <c r="F94" s="1710"/>
      <c r="G94" s="1711"/>
      <c r="H94" s="490"/>
      <c r="I94" s="781"/>
      <c r="J94" s="1057"/>
      <c r="K94" s="1057"/>
      <c r="L94" s="1057"/>
      <c r="M94" s="781"/>
      <c r="N94" s="1057"/>
      <c r="O94" s="1057"/>
      <c r="P94" s="1057"/>
      <c r="Q94" s="78"/>
      <c r="R94" s="491"/>
      <c r="S94" s="21"/>
      <c r="T94" s="1699"/>
      <c r="U94" s="1699"/>
      <c r="V94" s="1017"/>
      <c r="W94" s="1712"/>
      <c r="X94" s="536"/>
      <c r="Y94" s="536"/>
      <c r="Z94" s="536"/>
      <c r="AA94" s="536"/>
      <c r="AB94" s="536"/>
      <c r="AC94" s="536"/>
      <c r="AD94" s="536"/>
      <c r="AE94" s="537"/>
      <c r="AF94" s="440"/>
      <c r="AG94" s="1812"/>
      <c r="AH94" s="1812"/>
      <c r="AI94" s="431"/>
      <c r="AJ94" s="1762"/>
      <c r="AK94" s="1763"/>
      <c r="AL94" s="860"/>
      <c r="AM94" s="861"/>
      <c r="AN94" s="861"/>
      <c r="AO94" s="861"/>
      <c r="AP94" s="861"/>
      <c r="AQ94" s="861"/>
      <c r="AR94" s="861"/>
      <c r="AS94" s="1623"/>
      <c r="AT94" s="1576"/>
      <c r="AU94" s="1131"/>
      <c r="AV94" s="1658"/>
      <c r="AW94" s="1659"/>
      <c r="AX94" s="1659"/>
      <c r="AY94" s="1659"/>
      <c r="AZ94" s="1659"/>
      <c r="BA94" s="1659"/>
      <c r="BB94" s="1659"/>
      <c r="BC94" s="1659"/>
      <c r="BD94" s="1659"/>
      <c r="BE94" s="1473"/>
      <c r="BF94" s="5"/>
    </row>
    <row r="95" spans="1:81" ht="3.75" customHeight="1" x14ac:dyDescent="0.4">
      <c r="A95" s="431"/>
      <c r="B95" s="1873"/>
      <c r="C95" s="1873"/>
      <c r="D95" s="465"/>
      <c r="E95" s="466"/>
      <c r="F95" s="466"/>
      <c r="G95" s="467"/>
      <c r="H95" s="492"/>
      <c r="I95" s="493"/>
      <c r="J95" s="494"/>
      <c r="K95" s="494"/>
      <c r="L95" s="494"/>
      <c r="M95" s="493"/>
      <c r="N95" s="494"/>
      <c r="O95" s="494"/>
      <c r="P95" s="494"/>
      <c r="Q95" s="494"/>
      <c r="R95" s="495"/>
      <c r="S95" s="22"/>
      <c r="T95" s="496"/>
      <c r="U95" s="496"/>
      <c r="V95" s="497"/>
      <c r="W95" s="1713"/>
      <c r="X95" s="573"/>
      <c r="Y95" s="573"/>
      <c r="Z95" s="573"/>
      <c r="AA95" s="573"/>
      <c r="AB95" s="573"/>
      <c r="AC95" s="573"/>
      <c r="AD95" s="573"/>
      <c r="AE95" s="1714"/>
      <c r="AF95" s="440"/>
      <c r="AG95" s="1812"/>
      <c r="AH95" s="1812"/>
      <c r="AI95" s="431"/>
      <c r="AJ95" s="1762"/>
      <c r="AK95" s="1763"/>
      <c r="AL95" s="855" t="s">
        <v>41</v>
      </c>
      <c r="AM95" s="856"/>
      <c r="AN95" s="856"/>
      <c r="AO95" s="856"/>
      <c r="AP95" s="856"/>
      <c r="AQ95" s="856"/>
      <c r="AR95" s="856"/>
      <c r="AS95" s="1579"/>
      <c r="AT95" s="1574" t="s">
        <v>97</v>
      </c>
      <c r="AU95" s="1072"/>
      <c r="AV95" s="1654"/>
      <c r="AW95" s="1655"/>
      <c r="AX95" s="1655"/>
      <c r="AY95" s="1655"/>
      <c r="AZ95" s="1655"/>
      <c r="BA95" s="1655"/>
      <c r="BB95" s="1655"/>
      <c r="BC95" s="1655"/>
      <c r="BD95" s="1655"/>
      <c r="BE95" s="1454"/>
      <c r="BF95" s="5"/>
    </row>
    <row r="96" spans="1:81" ht="3.75" customHeight="1" x14ac:dyDescent="0.4">
      <c r="A96" s="431"/>
      <c r="B96" s="1873"/>
      <c r="C96" s="1873"/>
      <c r="D96" s="1715" t="s">
        <v>98</v>
      </c>
      <c r="E96" s="1716"/>
      <c r="F96" s="1716"/>
      <c r="G96" s="1717"/>
      <c r="H96" s="1664">
        <v>1</v>
      </c>
      <c r="I96" s="1667" t="s">
        <v>99</v>
      </c>
      <c r="J96" s="1721">
        <f>障害者控除!E5</f>
        <v>0</v>
      </c>
      <c r="K96" s="1722"/>
      <c r="L96" s="1722"/>
      <c r="M96" s="1722"/>
      <c r="N96" s="1722"/>
      <c r="O96" s="1722"/>
      <c r="P96" s="1722"/>
      <c r="Q96" s="1722"/>
      <c r="R96" s="1722"/>
      <c r="S96" s="1723"/>
      <c r="T96" s="1615" t="s">
        <v>100</v>
      </c>
      <c r="U96" s="670"/>
      <c r="V96" s="670"/>
      <c r="W96" s="670"/>
      <c r="X96" s="1676"/>
      <c r="Y96" s="525">
        <f>障害者控除!E11</f>
        <v>0</v>
      </c>
      <c r="Z96" s="526"/>
      <c r="AA96" s="527"/>
      <c r="AB96" s="534">
        <f>障害者控除!E8</f>
        <v>0</v>
      </c>
      <c r="AC96" s="534"/>
      <c r="AD96" s="534"/>
      <c r="AE96" s="535"/>
      <c r="AF96" s="438"/>
      <c r="AG96" s="1812"/>
      <c r="AH96" s="1812"/>
      <c r="AI96" s="431"/>
      <c r="AJ96" s="1762"/>
      <c r="AK96" s="1763"/>
      <c r="AL96" s="858"/>
      <c r="AM96" s="593"/>
      <c r="AN96" s="593"/>
      <c r="AO96" s="593"/>
      <c r="AP96" s="593"/>
      <c r="AQ96" s="593"/>
      <c r="AR96" s="593"/>
      <c r="AS96" s="1580"/>
      <c r="AT96" s="1575"/>
      <c r="AU96" s="1074"/>
      <c r="AV96" s="1656"/>
      <c r="AW96" s="1657"/>
      <c r="AX96" s="1657"/>
      <c r="AY96" s="1657"/>
      <c r="AZ96" s="1657"/>
      <c r="BA96" s="1657"/>
      <c r="BB96" s="1657"/>
      <c r="BC96" s="1657"/>
      <c r="BD96" s="1657"/>
      <c r="BE96" s="1455"/>
      <c r="BF96" s="5"/>
    </row>
    <row r="97" spans="1:58" ht="3.75" customHeight="1" x14ac:dyDescent="0.4">
      <c r="A97" s="431"/>
      <c r="B97" s="1873"/>
      <c r="C97" s="1873"/>
      <c r="D97" s="1718"/>
      <c r="E97" s="1719"/>
      <c r="F97" s="1719"/>
      <c r="G97" s="1720"/>
      <c r="H97" s="1665"/>
      <c r="I97" s="1650"/>
      <c r="J97" s="1724"/>
      <c r="K97" s="1725"/>
      <c r="L97" s="1725"/>
      <c r="M97" s="1725"/>
      <c r="N97" s="1725"/>
      <c r="O97" s="1725"/>
      <c r="P97" s="1725"/>
      <c r="Q97" s="1725"/>
      <c r="R97" s="1725"/>
      <c r="S97" s="1726"/>
      <c r="T97" s="1600"/>
      <c r="U97" s="673"/>
      <c r="V97" s="673"/>
      <c r="W97" s="673"/>
      <c r="X97" s="1601"/>
      <c r="Y97" s="528"/>
      <c r="Z97" s="529"/>
      <c r="AA97" s="530"/>
      <c r="AB97" s="536"/>
      <c r="AC97" s="536"/>
      <c r="AD97" s="536"/>
      <c r="AE97" s="537"/>
      <c r="AF97" s="438"/>
      <c r="AG97" s="1812"/>
      <c r="AH97" s="1812"/>
      <c r="AI97" s="431"/>
      <c r="AJ97" s="1762"/>
      <c r="AK97" s="1763"/>
      <c r="AL97" s="858"/>
      <c r="AM97" s="593"/>
      <c r="AN97" s="593"/>
      <c r="AO97" s="593"/>
      <c r="AP97" s="593"/>
      <c r="AQ97" s="593"/>
      <c r="AR97" s="593"/>
      <c r="AS97" s="1580"/>
      <c r="AT97" s="1575"/>
      <c r="AU97" s="1074"/>
      <c r="AV97" s="1656"/>
      <c r="AW97" s="1657"/>
      <c r="AX97" s="1657"/>
      <c r="AY97" s="1657"/>
      <c r="AZ97" s="1657"/>
      <c r="BA97" s="1657"/>
      <c r="BB97" s="1657"/>
      <c r="BC97" s="1657"/>
      <c r="BD97" s="1657"/>
      <c r="BE97" s="1455"/>
      <c r="BF97" s="5"/>
    </row>
    <row r="98" spans="1:58" ht="3.75" customHeight="1" x14ac:dyDescent="0.4">
      <c r="A98" s="431"/>
      <c r="B98" s="1873"/>
      <c r="C98" s="1873"/>
      <c r="D98" s="1718"/>
      <c r="E98" s="1719"/>
      <c r="F98" s="1719"/>
      <c r="G98" s="1720"/>
      <c r="H98" s="1665"/>
      <c r="I98" s="1650" t="s">
        <v>102</v>
      </c>
      <c r="J98" s="1724"/>
      <c r="K98" s="1725"/>
      <c r="L98" s="1725"/>
      <c r="M98" s="1725"/>
      <c r="N98" s="1725"/>
      <c r="O98" s="1725"/>
      <c r="P98" s="1725"/>
      <c r="Q98" s="1725"/>
      <c r="R98" s="1725"/>
      <c r="S98" s="1726"/>
      <c r="T98" s="1600"/>
      <c r="U98" s="673"/>
      <c r="V98" s="673"/>
      <c r="W98" s="673"/>
      <c r="X98" s="1601"/>
      <c r="Y98" s="528"/>
      <c r="Z98" s="529"/>
      <c r="AA98" s="530"/>
      <c r="AB98" s="536"/>
      <c r="AC98" s="536"/>
      <c r="AD98" s="536"/>
      <c r="AE98" s="537"/>
      <c r="AF98" s="438"/>
      <c r="AG98" s="1812"/>
      <c r="AH98" s="1812"/>
      <c r="AI98" s="431"/>
      <c r="AJ98" s="1762"/>
      <c r="AK98" s="1763"/>
      <c r="AL98" s="860"/>
      <c r="AM98" s="861"/>
      <c r="AN98" s="861"/>
      <c r="AO98" s="861"/>
      <c r="AP98" s="861"/>
      <c r="AQ98" s="861"/>
      <c r="AR98" s="861"/>
      <c r="AS98" s="1623"/>
      <c r="AT98" s="1576"/>
      <c r="AU98" s="1131"/>
      <c r="AV98" s="1658"/>
      <c r="AW98" s="1659"/>
      <c r="AX98" s="1659"/>
      <c r="AY98" s="1659"/>
      <c r="AZ98" s="1659"/>
      <c r="BA98" s="1659"/>
      <c r="BB98" s="1659"/>
      <c r="BC98" s="1659"/>
      <c r="BD98" s="1659"/>
      <c r="BE98" s="1473"/>
      <c r="BF98" s="5"/>
    </row>
    <row r="99" spans="1:58" ht="3.75" customHeight="1" x14ac:dyDescent="0.4">
      <c r="A99" s="431"/>
      <c r="B99" s="1873"/>
      <c r="C99" s="1873"/>
      <c r="D99" s="1718"/>
      <c r="E99" s="1719"/>
      <c r="F99" s="1719"/>
      <c r="G99" s="1720"/>
      <c r="H99" s="1665"/>
      <c r="I99" s="1651"/>
      <c r="J99" s="1727"/>
      <c r="K99" s="1728"/>
      <c r="L99" s="1728"/>
      <c r="M99" s="1728"/>
      <c r="N99" s="1728"/>
      <c r="O99" s="1728"/>
      <c r="P99" s="1728"/>
      <c r="Q99" s="1728"/>
      <c r="R99" s="1728"/>
      <c r="S99" s="1729"/>
      <c r="T99" s="1600"/>
      <c r="U99" s="673"/>
      <c r="V99" s="673"/>
      <c r="W99" s="673"/>
      <c r="X99" s="1601"/>
      <c r="Y99" s="528"/>
      <c r="Z99" s="529"/>
      <c r="AA99" s="530"/>
      <c r="AB99" s="536"/>
      <c r="AC99" s="536"/>
      <c r="AD99" s="536"/>
      <c r="AE99" s="537"/>
      <c r="AF99" s="438"/>
      <c r="AG99" s="1812"/>
      <c r="AH99" s="1812"/>
      <c r="AI99" s="431"/>
      <c r="AJ99" s="1762"/>
      <c r="AK99" s="1763"/>
      <c r="AL99" s="855" t="s">
        <v>43</v>
      </c>
      <c r="AM99" s="856"/>
      <c r="AN99" s="856"/>
      <c r="AO99" s="856"/>
      <c r="AP99" s="856"/>
      <c r="AQ99" s="856"/>
      <c r="AR99" s="856"/>
      <c r="AS99" s="1579"/>
      <c r="AT99" s="1574" t="s">
        <v>103</v>
      </c>
      <c r="AU99" s="1072"/>
      <c r="AV99" s="1559" t="str">
        <f>IFERROR(IF(給与所得!D18=0,"",給与所得!D18),"")</f>
        <v/>
      </c>
      <c r="AW99" s="1560"/>
      <c r="AX99" s="1560"/>
      <c r="AY99" s="1560"/>
      <c r="AZ99" s="1560"/>
      <c r="BA99" s="1560"/>
      <c r="BB99" s="1560"/>
      <c r="BC99" s="1560"/>
      <c r="BD99" s="1560"/>
      <c r="BE99" s="1454"/>
      <c r="BF99" s="5"/>
    </row>
    <row r="100" spans="1:58" ht="3.75" customHeight="1" x14ac:dyDescent="0.4">
      <c r="A100" s="431"/>
      <c r="B100" s="1873"/>
      <c r="C100" s="1873"/>
      <c r="D100" s="468"/>
      <c r="E100" s="469"/>
      <c r="F100" s="469"/>
      <c r="G100" s="469"/>
      <c r="H100" s="1665"/>
      <c r="I100" s="1660" t="s">
        <v>104</v>
      </c>
      <c r="J100" s="1671">
        <f>障害者控除!E6</f>
        <v>0</v>
      </c>
      <c r="K100" s="1662"/>
      <c r="L100" s="1662"/>
      <c r="M100" s="1662"/>
      <c r="N100" s="1662"/>
      <c r="O100" s="1662"/>
      <c r="P100" s="1662"/>
      <c r="Q100" s="1662"/>
      <c r="R100" s="1662"/>
      <c r="S100" s="1673"/>
      <c r="T100" s="1600"/>
      <c r="U100" s="673"/>
      <c r="V100" s="673"/>
      <c r="W100" s="673"/>
      <c r="X100" s="1601"/>
      <c r="Y100" s="528"/>
      <c r="Z100" s="529"/>
      <c r="AA100" s="530"/>
      <c r="AB100" s="536"/>
      <c r="AC100" s="536"/>
      <c r="AD100" s="536"/>
      <c r="AE100" s="537"/>
      <c r="AF100" s="438"/>
      <c r="AG100" s="1812"/>
      <c r="AH100" s="1812"/>
      <c r="AI100" s="431"/>
      <c r="AJ100" s="1762"/>
      <c r="AK100" s="1763"/>
      <c r="AL100" s="858"/>
      <c r="AM100" s="593"/>
      <c r="AN100" s="593"/>
      <c r="AO100" s="593"/>
      <c r="AP100" s="593"/>
      <c r="AQ100" s="593"/>
      <c r="AR100" s="593"/>
      <c r="AS100" s="1580"/>
      <c r="AT100" s="1575"/>
      <c r="AU100" s="1074"/>
      <c r="AV100" s="1561"/>
      <c r="AW100" s="1562"/>
      <c r="AX100" s="1562"/>
      <c r="AY100" s="1562"/>
      <c r="AZ100" s="1562"/>
      <c r="BA100" s="1562"/>
      <c r="BB100" s="1562"/>
      <c r="BC100" s="1562"/>
      <c r="BD100" s="1562"/>
      <c r="BE100" s="1455"/>
      <c r="BF100" s="5"/>
    </row>
    <row r="101" spans="1:58" ht="3.75" customHeight="1" x14ac:dyDescent="0.4">
      <c r="A101" s="431"/>
      <c r="B101" s="1873"/>
      <c r="C101" s="1873"/>
      <c r="D101" s="468"/>
      <c r="E101" s="469"/>
      <c r="F101" s="469"/>
      <c r="G101" s="469"/>
      <c r="H101" s="1665"/>
      <c r="I101" s="1660"/>
      <c r="J101" s="1671"/>
      <c r="K101" s="1662"/>
      <c r="L101" s="1662"/>
      <c r="M101" s="1662"/>
      <c r="N101" s="1662"/>
      <c r="O101" s="1662"/>
      <c r="P101" s="1662"/>
      <c r="Q101" s="1662"/>
      <c r="R101" s="1662"/>
      <c r="S101" s="1673"/>
      <c r="T101" s="1600"/>
      <c r="U101" s="673"/>
      <c r="V101" s="673"/>
      <c r="W101" s="673"/>
      <c r="X101" s="1601"/>
      <c r="Y101" s="528"/>
      <c r="Z101" s="529"/>
      <c r="AA101" s="530"/>
      <c r="AB101" s="536"/>
      <c r="AC101" s="536"/>
      <c r="AD101" s="536"/>
      <c r="AE101" s="537"/>
      <c r="AF101" s="438"/>
      <c r="AG101" s="1812"/>
      <c r="AH101" s="1812"/>
      <c r="AI101" s="431"/>
      <c r="AJ101" s="1762"/>
      <c r="AK101" s="1763"/>
      <c r="AL101" s="858"/>
      <c r="AM101" s="593"/>
      <c r="AN101" s="593"/>
      <c r="AO101" s="593"/>
      <c r="AP101" s="593"/>
      <c r="AQ101" s="593"/>
      <c r="AR101" s="593"/>
      <c r="AS101" s="1580"/>
      <c r="AT101" s="1575"/>
      <c r="AU101" s="1074"/>
      <c r="AV101" s="1561"/>
      <c r="AW101" s="1562"/>
      <c r="AX101" s="1562"/>
      <c r="AY101" s="1562"/>
      <c r="AZ101" s="1562"/>
      <c r="BA101" s="1562"/>
      <c r="BB101" s="1562"/>
      <c r="BC101" s="1562"/>
      <c r="BD101" s="1562"/>
      <c r="BE101" s="1455"/>
      <c r="BF101" s="5"/>
    </row>
    <row r="102" spans="1:58" ht="3.75" customHeight="1" x14ac:dyDescent="0.4">
      <c r="A102" s="431"/>
      <c r="B102" s="1873"/>
      <c r="C102" s="1873"/>
      <c r="D102" s="468"/>
      <c r="E102" s="469"/>
      <c r="F102" s="469"/>
      <c r="G102" s="469"/>
      <c r="H102" s="1665"/>
      <c r="I102" s="1660"/>
      <c r="J102" s="1671"/>
      <c r="K102" s="1662"/>
      <c r="L102" s="1662"/>
      <c r="M102" s="1662"/>
      <c r="N102" s="1662"/>
      <c r="O102" s="1662"/>
      <c r="P102" s="1662"/>
      <c r="Q102" s="1662"/>
      <c r="R102" s="1662"/>
      <c r="S102" s="1673"/>
      <c r="T102" s="1600"/>
      <c r="U102" s="673"/>
      <c r="V102" s="673"/>
      <c r="W102" s="673"/>
      <c r="X102" s="1601"/>
      <c r="Y102" s="528"/>
      <c r="Z102" s="529"/>
      <c r="AA102" s="530"/>
      <c r="AB102" s="536"/>
      <c r="AC102" s="536"/>
      <c r="AD102" s="536"/>
      <c r="AE102" s="537"/>
      <c r="AF102" s="440"/>
      <c r="AG102" s="1812"/>
      <c r="AH102" s="1812"/>
      <c r="AI102" s="431"/>
      <c r="AJ102" s="1762"/>
      <c r="AK102" s="1763"/>
      <c r="AL102" s="858"/>
      <c r="AM102" s="861"/>
      <c r="AN102" s="861"/>
      <c r="AO102" s="861"/>
      <c r="AP102" s="861"/>
      <c r="AQ102" s="861"/>
      <c r="AR102" s="861"/>
      <c r="AS102" s="1623"/>
      <c r="AT102" s="1576"/>
      <c r="AU102" s="1131"/>
      <c r="AV102" s="1563"/>
      <c r="AW102" s="1564"/>
      <c r="AX102" s="1564"/>
      <c r="AY102" s="1564"/>
      <c r="AZ102" s="1564"/>
      <c r="BA102" s="1564"/>
      <c r="BB102" s="1564"/>
      <c r="BC102" s="1564"/>
      <c r="BD102" s="1564"/>
      <c r="BE102" s="1473"/>
      <c r="BF102" s="5"/>
    </row>
    <row r="103" spans="1:58" ht="3.75" customHeight="1" x14ac:dyDescent="0.4">
      <c r="A103" s="431"/>
      <c r="B103" s="1873"/>
      <c r="C103" s="1873"/>
      <c r="D103" s="1646" t="s">
        <v>106</v>
      </c>
      <c r="E103" s="1647"/>
      <c r="F103" s="1647"/>
      <c r="G103" s="1648"/>
      <c r="H103" s="1665"/>
      <c r="I103" s="1660"/>
      <c r="J103" s="1671"/>
      <c r="K103" s="1662"/>
      <c r="L103" s="1662"/>
      <c r="M103" s="1662"/>
      <c r="N103" s="1662"/>
      <c r="O103" s="1662"/>
      <c r="P103" s="1662"/>
      <c r="Q103" s="1662"/>
      <c r="R103" s="1662"/>
      <c r="S103" s="1673"/>
      <c r="T103" s="1600"/>
      <c r="U103" s="673"/>
      <c r="V103" s="673"/>
      <c r="W103" s="673"/>
      <c r="X103" s="1601"/>
      <c r="Y103" s="528"/>
      <c r="Z103" s="529"/>
      <c r="AA103" s="530"/>
      <c r="AB103" s="536"/>
      <c r="AC103" s="536"/>
      <c r="AD103" s="536"/>
      <c r="AE103" s="537"/>
      <c r="AF103" s="440"/>
      <c r="AG103" s="1812"/>
      <c r="AH103" s="1812"/>
      <c r="AI103" s="431"/>
      <c r="AJ103" s="1762"/>
      <c r="AK103" s="1764"/>
      <c r="AL103" s="1495" t="s">
        <v>107</v>
      </c>
      <c r="AM103" s="856" t="s">
        <v>108</v>
      </c>
      <c r="AN103" s="856"/>
      <c r="AO103" s="856"/>
      <c r="AP103" s="856"/>
      <c r="AQ103" s="856"/>
      <c r="AR103" s="856"/>
      <c r="AS103" s="1579"/>
      <c r="AT103" s="1574" t="s">
        <v>109</v>
      </c>
      <c r="AU103" s="1072"/>
      <c r="AV103" s="1559" t="str">
        <f>IFERROR(IF(年金所得!F4=0,"",年金所得!F4),"")</f>
        <v/>
      </c>
      <c r="AW103" s="1560"/>
      <c r="AX103" s="1560"/>
      <c r="AY103" s="1560"/>
      <c r="AZ103" s="1560"/>
      <c r="BA103" s="1560"/>
      <c r="BB103" s="1560"/>
      <c r="BC103" s="1560"/>
      <c r="BD103" s="1560"/>
      <c r="BE103" s="433"/>
      <c r="BF103" s="5"/>
    </row>
    <row r="104" spans="1:58" ht="3.75" customHeight="1" x14ac:dyDescent="0.4">
      <c r="A104" s="431"/>
      <c r="B104" s="1873"/>
      <c r="C104" s="1873"/>
      <c r="D104" s="1646"/>
      <c r="E104" s="1647"/>
      <c r="F104" s="1647"/>
      <c r="G104" s="1648"/>
      <c r="H104" s="1665"/>
      <c r="I104" s="1661"/>
      <c r="J104" s="1674"/>
      <c r="K104" s="1663"/>
      <c r="L104" s="1663"/>
      <c r="M104" s="1663"/>
      <c r="N104" s="1663"/>
      <c r="O104" s="1663"/>
      <c r="P104" s="1663"/>
      <c r="Q104" s="1663"/>
      <c r="R104" s="1663"/>
      <c r="S104" s="1675"/>
      <c r="T104" s="1600"/>
      <c r="U104" s="673"/>
      <c r="V104" s="673"/>
      <c r="W104" s="673"/>
      <c r="X104" s="1601"/>
      <c r="Y104" s="531"/>
      <c r="Z104" s="532"/>
      <c r="AA104" s="533"/>
      <c r="AB104" s="538"/>
      <c r="AC104" s="538"/>
      <c r="AD104" s="538"/>
      <c r="AE104" s="539"/>
      <c r="AF104" s="440"/>
      <c r="AG104" s="1812"/>
      <c r="AH104" s="1812"/>
      <c r="AI104" s="431"/>
      <c r="AJ104" s="1762"/>
      <c r="AK104" s="1764"/>
      <c r="AL104" s="1496"/>
      <c r="AM104" s="593"/>
      <c r="AN104" s="593"/>
      <c r="AO104" s="593"/>
      <c r="AP104" s="593"/>
      <c r="AQ104" s="593"/>
      <c r="AR104" s="593"/>
      <c r="AS104" s="1580"/>
      <c r="AT104" s="1575"/>
      <c r="AU104" s="1074"/>
      <c r="AV104" s="1561"/>
      <c r="AW104" s="1562"/>
      <c r="AX104" s="1562"/>
      <c r="AY104" s="1562"/>
      <c r="AZ104" s="1562"/>
      <c r="BA104" s="1562"/>
      <c r="BB104" s="1562"/>
      <c r="BC104" s="1562"/>
      <c r="BD104" s="1562"/>
      <c r="BE104" s="433"/>
      <c r="BF104" s="5"/>
    </row>
    <row r="105" spans="1:58" ht="3.75" customHeight="1" x14ac:dyDescent="0.4">
      <c r="A105" s="431"/>
      <c r="B105" s="1873"/>
      <c r="C105" s="1873"/>
      <c r="D105" s="1646"/>
      <c r="E105" s="1647"/>
      <c r="F105" s="1647"/>
      <c r="G105" s="1648"/>
      <c r="H105" s="1665"/>
      <c r="I105" s="1649" t="s">
        <v>9</v>
      </c>
      <c r="J105" s="575"/>
      <c r="K105" s="1422"/>
      <c r="L105" s="540">
        <f>障害者控除!E9</f>
        <v>0</v>
      </c>
      <c r="M105" s="541"/>
      <c r="N105" s="541"/>
      <c r="O105" s="541"/>
      <c r="P105" s="541"/>
      <c r="Q105" s="541"/>
      <c r="R105" s="541"/>
      <c r="S105" s="541"/>
      <c r="T105" s="541"/>
      <c r="U105" s="541"/>
      <c r="V105" s="541"/>
      <c r="W105" s="542"/>
      <c r="X105" s="18"/>
      <c r="Y105" s="400"/>
      <c r="Z105" s="19"/>
      <c r="AA105" s="19"/>
      <c r="AB105" s="401"/>
      <c r="AC105" s="401"/>
      <c r="AD105" s="401"/>
      <c r="AE105" s="20"/>
      <c r="AF105" s="440"/>
      <c r="AG105" s="1812"/>
      <c r="AH105" s="1812"/>
      <c r="AI105" s="431"/>
      <c r="AJ105" s="1762"/>
      <c r="AK105" s="1764"/>
      <c r="AL105" s="1496"/>
      <c r="AM105" s="593"/>
      <c r="AN105" s="593"/>
      <c r="AO105" s="593"/>
      <c r="AP105" s="593"/>
      <c r="AQ105" s="593"/>
      <c r="AR105" s="593"/>
      <c r="AS105" s="1580"/>
      <c r="AT105" s="1575"/>
      <c r="AU105" s="1074"/>
      <c r="AV105" s="1561"/>
      <c r="AW105" s="1562"/>
      <c r="AX105" s="1562"/>
      <c r="AY105" s="1562"/>
      <c r="AZ105" s="1562"/>
      <c r="BA105" s="1562"/>
      <c r="BB105" s="1562"/>
      <c r="BC105" s="1562"/>
      <c r="BD105" s="1562"/>
      <c r="BE105" s="433"/>
      <c r="BF105" s="5"/>
    </row>
    <row r="106" spans="1:58" ht="3.75" customHeight="1" x14ac:dyDescent="0.15">
      <c r="A106" s="431"/>
      <c r="B106" s="1873"/>
      <c r="C106" s="1873"/>
      <c r="D106" s="470"/>
      <c r="E106" s="471"/>
      <c r="F106" s="471"/>
      <c r="G106" s="471"/>
      <c r="H106" s="1665"/>
      <c r="I106" s="1460"/>
      <c r="J106" s="575"/>
      <c r="K106" s="1422"/>
      <c r="L106" s="543"/>
      <c r="M106" s="544"/>
      <c r="N106" s="544"/>
      <c r="O106" s="544"/>
      <c r="P106" s="544"/>
      <c r="Q106" s="544"/>
      <c r="R106" s="544"/>
      <c r="S106" s="544"/>
      <c r="T106" s="544"/>
      <c r="U106" s="544"/>
      <c r="V106" s="544"/>
      <c r="W106" s="545"/>
      <c r="X106" s="21"/>
      <c r="Y106" s="444"/>
      <c r="Z106" s="429"/>
      <c r="AA106" s="429"/>
      <c r="AB106" s="430"/>
      <c r="AC106" s="430"/>
      <c r="AD106" s="430"/>
      <c r="AE106" s="436"/>
      <c r="AF106" s="440"/>
      <c r="AG106" s="1812"/>
      <c r="AH106" s="1812"/>
      <c r="AI106" s="431"/>
      <c r="AJ106" s="1762"/>
      <c r="AK106" s="1764"/>
      <c r="AL106" s="1496"/>
      <c r="AM106" s="593"/>
      <c r="AN106" s="593"/>
      <c r="AO106" s="593"/>
      <c r="AP106" s="593"/>
      <c r="AQ106" s="593"/>
      <c r="AR106" s="593"/>
      <c r="AS106" s="1580"/>
      <c r="AT106" s="1576"/>
      <c r="AU106" s="1131"/>
      <c r="AV106" s="1563"/>
      <c r="AW106" s="1564"/>
      <c r="AX106" s="1564"/>
      <c r="AY106" s="1564"/>
      <c r="AZ106" s="1564"/>
      <c r="BA106" s="1564"/>
      <c r="BB106" s="1564"/>
      <c r="BC106" s="1564"/>
      <c r="BD106" s="1564"/>
      <c r="BE106" s="434"/>
      <c r="BF106" s="5"/>
    </row>
    <row r="107" spans="1:58" ht="3.75" customHeight="1" x14ac:dyDescent="0.15">
      <c r="A107" s="431"/>
      <c r="B107" s="1873"/>
      <c r="C107" s="1873"/>
      <c r="D107" s="470"/>
      <c r="E107" s="471"/>
      <c r="F107" s="471"/>
      <c r="G107" s="471"/>
      <c r="H107" s="1666"/>
      <c r="I107" s="1539"/>
      <c r="J107" s="1423"/>
      <c r="K107" s="1424"/>
      <c r="L107" s="546"/>
      <c r="M107" s="547"/>
      <c r="N107" s="547"/>
      <c r="O107" s="547"/>
      <c r="P107" s="547"/>
      <c r="Q107" s="547"/>
      <c r="R107" s="547"/>
      <c r="S107" s="547"/>
      <c r="T107" s="547"/>
      <c r="U107" s="547"/>
      <c r="V107" s="547"/>
      <c r="W107" s="548"/>
      <c r="X107" s="22"/>
      <c r="Y107" s="445"/>
      <c r="Z107" s="435"/>
      <c r="AA107" s="435"/>
      <c r="AB107" s="451"/>
      <c r="AC107" s="451"/>
      <c r="AD107" s="451"/>
      <c r="AE107" s="437"/>
      <c r="AF107" s="440"/>
      <c r="AG107" s="1812"/>
      <c r="AH107" s="1812"/>
      <c r="AI107" s="431"/>
      <c r="AJ107" s="1762"/>
      <c r="AK107" s="1764"/>
      <c r="AL107" s="1496"/>
      <c r="AM107" s="855" t="s">
        <v>53</v>
      </c>
      <c r="AN107" s="856"/>
      <c r="AO107" s="856"/>
      <c r="AP107" s="856"/>
      <c r="AQ107" s="856"/>
      <c r="AR107" s="856"/>
      <c r="AS107" s="1579"/>
      <c r="AT107" s="1574" t="s">
        <v>110</v>
      </c>
      <c r="AU107" s="1072"/>
      <c r="AV107" s="1654"/>
      <c r="AW107" s="1655"/>
      <c r="AX107" s="1655"/>
      <c r="AY107" s="1655"/>
      <c r="AZ107" s="1655"/>
      <c r="BA107" s="1655"/>
      <c r="BB107" s="1655"/>
      <c r="BC107" s="1655"/>
      <c r="BD107" s="1655"/>
      <c r="BE107" s="433"/>
      <c r="BF107" s="5"/>
    </row>
    <row r="108" spans="1:58" ht="3.75" customHeight="1" x14ac:dyDescent="0.15">
      <c r="A108" s="431"/>
      <c r="B108" s="1873"/>
      <c r="C108" s="1873"/>
      <c r="D108" s="470"/>
      <c r="E108" s="471"/>
      <c r="F108" s="471"/>
      <c r="G108" s="471"/>
      <c r="H108" s="1664">
        <v>2</v>
      </c>
      <c r="I108" s="1667" t="s">
        <v>99</v>
      </c>
      <c r="J108" s="1668">
        <f>障害者控除!E13</f>
        <v>0</v>
      </c>
      <c r="K108" s="1669"/>
      <c r="L108" s="1669"/>
      <c r="M108" s="1669"/>
      <c r="N108" s="1669"/>
      <c r="O108" s="1669"/>
      <c r="P108" s="1669"/>
      <c r="Q108" s="1669"/>
      <c r="R108" s="1669"/>
      <c r="S108" s="1670"/>
      <c r="T108" s="1615" t="s">
        <v>100</v>
      </c>
      <c r="U108" s="670"/>
      <c r="V108" s="670"/>
      <c r="W108" s="670"/>
      <c r="X108" s="1676"/>
      <c r="Y108" s="525">
        <f>障害者控除!E19</f>
        <v>0</v>
      </c>
      <c r="Z108" s="526"/>
      <c r="AA108" s="527"/>
      <c r="AB108" s="534">
        <f>障害者控除!E16</f>
        <v>0</v>
      </c>
      <c r="AC108" s="534"/>
      <c r="AD108" s="534"/>
      <c r="AE108" s="535"/>
      <c r="AF108" s="440"/>
      <c r="AG108" s="1812"/>
      <c r="AH108" s="1812"/>
      <c r="AI108" s="431"/>
      <c r="AJ108" s="1762"/>
      <c r="AK108" s="1764"/>
      <c r="AL108" s="1496"/>
      <c r="AM108" s="858"/>
      <c r="AN108" s="593"/>
      <c r="AO108" s="593"/>
      <c r="AP108" s="593"/>
      <c r="AQ108" s="593"/>
      <c r="AR108" s="593"/>
      <c r="AS108" s="1580"/>
      <c r="AT108" s="1575"/>
      <c r="AU108" s="1074"/>
      <c r="AV108" s="1656"/>
      <c r="AW108" s="1657"/>
      <c r="AX108" s="1657"/>
      <c r="AY108" s="1657"/>
      <c r="AZ108" s="1657"/>
      <c r="BA108" s="1657"/>
      <c r="BB108" s="1657"/>
      <c r="BC108" s="1657"/>
      <c r="BD108" s="1657"/>
      <c r="BE108" s="433"/>
      <c r="BF108" s="5"/>
    </row>
    <row r="109" spans="1:58" ht="3.75" customHeight="1" x14ac:dyDescent="0.4">
      <c r="A109" s="431"/>
      <c r="B109" s="1873"/>
      <c r="C109" s="1873"/>
      <c r="D109" s="1646" t="s">
        <v>111</v>
      </c>
      <c r="E109" s="1647"/>
      <c r="F109" s="1647"/>
      <c r="G109" s="1648"/>
      <c r="H109" s="1665"/>
      <c r="I109" s="1650"/>
      <c r="J109" s="1671"/>
      <c r="K109" s="1672"/>
      <c r="L109" s="1672"/>
      <c r="M109" s="1672"/>
      <c r="N109" s="1672"/>
      <c r="O109" s="1672"/>
      <c r="P109" s="1672"/>
      <c r="Q109" s="1672"/>
      <c r="R109" s="1672"/>
      <c r="S109" s="1673"/>
      <c r="T109" s="1600"/>
      <c r="U109" s="673"/>
      <c r="V109" s="673"/>
      <c r="W109" s="673"/>
      <c r="X109" s="1601"/>
      <c r="Y109" s="528"/>
      <c r="Z109" s="529"/>
      <c r="AA109" s="530"/>
      <c r="AB109" s="536"/>
      <c r="AC109" s="536"/>
      <c r="AD109" s="536"/>
      <c r="AE109" s="537"/>
      <c r="AF109" s="440"/>
      <c r="AG109" s="1812"/>
      <c r="AH109" s="1812"/>
      <c r="AI109" s="431"/>
      <c r="AJ109" s="1762"/>
      <c r="AK109" s="1764"/>
      <c r="AL109" s="1496"/>
      <c r="AM109" s="858"/>
      <c r="AN109" s="593"/>
      <c r="AO109" s="593"/>
      <c r="AP109" s="593"/>
      <c r="AQ109" s="593"/>
      <c r="AR109" s="593"/>
      <c r="AS109" s="1580"/>
      <c r="AT109" s="1575"/>
      <c r="AU109" s="1074"/>
      <c r="AV109" s="1656"/>
      <c r="AW109" s="1657"/>
      <c r="AX109" s="1657"/>
      <c r="AY109" s="1657"/>
      <c r="AZ109" s="1657"/>
      <c r="BA109" s="1657"/>
      <c r="BB109" s="1657"/>
      <c r="BC109" s="1657"/>
      <c r="BD109" s="1657"/>
      <c r="BE109" s="433"/>
      <c r="BF109" s="5"/>
    </row>
    <row r="110" spans="1:58" ht="3.75" customHeight="1" x14ac:dyDescent="0.4">
      <c r="A110" s="431"/>
      <c r="B110" s="1873"/>
      <c r="C110" s="1873"/>
      <c r="D110" s="1646"/>
      <c r="E110" s="1647"/>
      <c r="F110" s="1647"/>
      <c r="G110" s="1648"/>
      <c r="H110" s="1665"/>
      <c r="I110" s="1650" t="s">
        <v>102</v>
      </c>
      <c r="J110" s="1671"/>
      <c r="K110" s="1672"/>
      <c r="L110" s="1672"/>
      <c r="M110" s="1672"/>
      <c r="N110" s="1672"/>
      <c r="O110" s="1672"/>
      <c r="P110" s="1672"/>
      <c r="Q110" s="1672"/>
      <c r="R110" s="1672"/>
      <c r="S110" s="1673"/>
      <c r="T110" s="1600"/>
      <c r="U110" s="673"/>
      <c r="V110" s="673"/>
      <c r="W110" s="673"/>
      <c r="X110" s="1601"/>
      <c r="Y110" s="528"/>
      <c r="Z110" s="529"/>
      <c r="AA110" s="530"/>
      <c r="AB110" s="536"/>
      <c r="AC110" s="536"/>
      <c r="AD110" s="536"/>
      <c r="AE110" s="537"/>
      <c r="AF110" s="440"/>
      <c r="AG110" s="1812"/>
      <c r="AH110" s="1812"/>
      <c r="AI110" s="431"/>
      <c r="AJ110" s="1762"/>
      <c r="AK110" s="1764"/>
      <c r="AL110" s="1496"/>
      <c r="AM110" s="860"/>
      <c r="AN110" s="861"/>
      <c r="AO110" s="861"/>
      <c r="AP110" s="861"/>
      <c r="AQ110" s="861"/>
      <c r="AR110" s="861"/>
      <c r="AS110" s="1623"/>
      <c r="AT110" s="1576"/>
      <c r="AU110" s="1131"/>
      <c r="AV110" s="1658"/>
      <c r="AW110" s="1659"/>
      <c r="AX110" s="1659"/>
      <c r="AY110" s="1659"/>
      <c r="AZ110" s="1659"/>
      <c r="BA110" s="1659"/>
      <c r="BB110" s="1659"/>
      <c r="BC110" s="1659"/>
      <c r="BD110" s="1659"/>
      <c r="BE110" s="433"/>
      <c r="BF110" s="5"/>
    </row>
    <row r="111" spans="1:58" ht="3.75" customHeight="1" x14ac:dyDescent="0.4">
      <c r="A111" s="431"/>
      <c r="B111" s="1873"/>
      <c r="C111" s="1873"/>
      <c r="D111" s="1646"/>
      <c r="E111" s="1647"/>
      <c r="F111" s="1647"/>
      <c r="G111" s="1648"/>
      <c r="H111" s="1665"/>
      <c r="I111" s="1651"/>
      <c r="J111" s="1674"/>
      <c r="K111" s="1663"/>
      <c r="L111" s="1663"/>
      <c r="M111" s="1663"/>
      <c r="N111" s="1663"/>
      <c r="O111" s="1663"/>
      <c r="P111" s="1663"/>
      <c r="Q111" s="1663"/>
      <c r="R111" s="1663"/>
      <c r="S111" s="1675"/>
      <c r="T111" s="1600"/>
      <c r="U111" s="673"/>
      <c r="V111" s="673"/>
      <c r="W111" s="673"/>
      <c r="X111" s="1601"/>
      <c r="Y111" s="528"/>
      <c r="Z111" s="529"/>
      <c r="AA111" s="530"/>
      <c r="AB111" s="536"/>
      <c r="AC111" s="536"/>
      <c r="AD111" s="536"/>
      <c r="AE111" s="537"/>
      <c r="AF111" s="440"/>
      <c r="AG111" s="1812"/>
      <c r="AH111" s="1812"/>
      <c r="AI111" s="431"/>
      <c r="AJ111" s="1762"/>
      <c r="AK111" s="1764"/>
      <c r="AL111" s="1496"/>
      <c r="AM111" s="1652" t="s">
        <v>55</v>
      </c>
      <c r="AN111" s="1653"/>
      <c r="AO111" s="1653"/>
      <c r="AP111" s="1653"/>
      <c r="AQ111" s="1653"/>
      <c r="AR111" s="1653"/>
      <c r="AS111" s="1653"/>
      <c r="AT111" s="1574" t="s">
        <v>112</v>
      </c>
      <c r="AU111" s="1072"/>
      <c r="AV111" s="1654"/>
      <c r="AW111" s="1655"/>
      <c r="AX111" s="1655"/>
      <c r="AY111" s="1655"/>
      <c r="AZ111" s="1655"/>
      <c r="BA111" s="1655"/>
      <c r="BB111" s="1655"/>
      <c r="BC111" s="1655"/>
      <c r="BD111" s="1655"/>
      <c r="BE111" s="1454"/>
      <c r="BF111" s="5"/>
    </row>
    <row r="112" spans="1:58" ht="3.75" customHeight="1" x14ac:dyDescent="0.15">
      <c r="A112" s="431"/>
      <c r="B112" s="1873"/>
      <c r="C112" s="1873"/>
      <c r="D112" s="470"/>
      <c r="E112" s="471"/>
      <c r="F112" s="471"/>
      <c r="G112" s="471"/>
      <c r="H112" s="1665"/>
      <c r="I112" s="1660" t="s">
        <v>104</v>
      </c>
      <c r="J112" s="1662">
        <f>障害者控除!E14</f>
        <v>0</v>
      </c>
      <c r="K112" s="1662"/>
      <c r="L112" s="1662"/>
      <c r="M112" s="1662"/>
      <c r="N112" s="1662"/>
      <c r="O112" s="1662"/>
      <c r="P112" s="1662"/>
      <c r="Q112" s="1662"/>
      <c r="R112" s="1662"/>
      <c r="S112" s="1662"/>
      <c r="T112" s="1600"/>
      <c r="U112" s="673"/>
      <c r="V112" s="673"/>
      <c r="W112" s="673"/>
      <c r="X112" s="1601"/>
      <c r="Y112" s="528"/>
      <c r="Z112" s="529"/>
      <c r="AA112" s="530"/>
      <c r="AB112" s="536"/>
      <c r="AC112" s="536"/>
      <c r="AD112" s="536"/>
      <c r="AE112" s="537"/>
      <c r="AF112" s="440"/>
      <c r="AG112" s="1812"/>
      <c r="AH112" s="1812"/>
      <c r="AI112" s="431"/>
      <c r="AJ112" s="1762"/>
      <c r="AK112" s="1764"/>
      <c r="AL112" s="1496"/>
      <c r="AM112" s="1652"/>
      <c r="AN112" s="1653"/>
      <c r="AO112" s="1653"/>
      <c r="AP112" s="1653"/>
      <c r="AQ112" s="1653"/>
      <c r="AR112" s="1653"/>
      <c r="AS112" s="1653"/>
      <c r="AT112" s="1575"/>
      <c r="AU112" s="1074"/>
      <c r="AV112" s="1656"/>
      <c r="AW112" s="1657"/>
      <c r="AX112" s="1657"/>
      <c r="AY112" s="1657"/>
      <c r="AZ112" s="1657"/>
      <c r="BA112" s="1657"/>
      <c r="BB112" s="1657"/>
      <c r="BC112" s="1657"/>
      <c r="BD112" s="1657"/>
      <c r="BE112" s="1455"/>
      <c r="BF112" s="5"/>
    </row>
    <row r="113" spans="1:58" ht="3.75" customHeight="1" x14ac:dyDescent="0.4">
      <c r="A113" s="431"/>
      <c r="B113" s="1873"/>
      <c r="C113" s="1873"/>
      <c r="D113" s="468"/>
      <c r="E113" s="469"/>
      <c r="F113" s="469"/>
      <c r="G113" s="469"/>
      <c r="H113" s="1665"/>
      <c r="I113" s="1660"/>
      <c r="J113" s="1662"/>
      <c r="K113" s="1662"/>
      <c r="L113" s="1662"/>
      <c r="M113" s="1662"/>
      <c r="N113" s="1662"/>
      <c r="O113" s="1662"/>
      <c r="P113" s="1662"/>
      <c r="Q113" s="1662"/>
      <c r="R113" s="1662"/>
      <c r="S113" s="1662"/>
      <c r="T113" s="1600"/>
      <c r="U113" s="673"/>
      <c r="V113" s="673"/>
      <c r="W113" s="673"/>
      <c r="X113" s="1601"/>
      <c r="Y113" s="528"/>
      <c r="Z113" s="529"/>
      <c r="AA113" s="530"/>
      <c r="AB113" s="536"/>
      <c r="AC113" s="536"/>
      <c r="AD113" s="536"/>
      <c r="AE113" s="537"/>
      <c r="AF113" s="440"/>
      <c r="AG113" s="1812"/>
      <c r="AH113" s="1812"/>
      <c r="AI113" s="431"/>
      <c r="AJ113" s="1762"/>
      <c r="AK113" s="1764"/>
      <c r="AL113" s="1496"/>
      <c r="AM113" s="1652"/>
      <c r="AN113" s="1653"/>
      <c r="AO113" s="1653"/>
      <c r="AP113" s="1653"/>
      <c r="AQ113" s="1653"/>
      <c r="AR113" s="1653"/>
      <c r="AS113" s="1653"/>
      <c r="AT113" s="1575"/>
      <c r="AU113" s="1074"/>
      <c r="AV113" s="1656"/>
      <c r="AW113" s="1657"/>
      <c r="AX113" s="1657"/>
      <c r="AY113" s="1657"/>
      <c r="AZ113" s="1657"/>
      <c r="BA113" s="1657"/>
      <c r="BB113" s="1657"/>
      <c r="BC113" s="1657"/>
      <c r="BD113" s="1657"/>
      <c r="BE113" s="1455"/>
      <c r="BF113" s="5"/>
    </row>
    <row r="114" spans="1:58" ht="3.75" customHeight="1" x14ac:dyDescent="0.4">
      <c r="A114" s="431"/>
      <c r="B114" s="1873"/>
      <c r="C114" s="1873"/>
      <c r="D114" s="468"/>
      <c r="E114" s="469"/>
      <c r="F114" s="469"/>
      <c r="G114" s="469"/>
      <c r="H114" s="1665"/>
      <c r="I114" s="1660"/>
      <c r="J114" s="1662"/>
      <c r="K114" s="1662"/>
      <c r="L114" s="1662"/>
      <c r="M114" s="1662"/>
      <c r="N114" s="1662"/>
      <c r="O114" s="1662"/>
      <c r="P114" s="1662"/>
      <c r="Q114" s="1662"/>
      <c r="R114" s="1662"/>
      <c r="S114" s="1662"/>
      <c r="T114" s="1600"/>
      <c r="U114" s="673"/>
      <c r="V114" s="673"/>
      <c r="W114" s="673"/>
      <c r="X114" s="1601"/>
      <c r="Y114" s="528"/>
      <c r="Z114" s="529"/>
      <c r="AA114" s="530"/>
      <c r="AB114" s="536"/>
      <c r="AC114" s="536"/>
      <c r="AD114" s="536"/>
      <c r="AE114" s="537"/>
      <c r="AF114" s="440"/>
      <c r="AG114" s="1812"/>
      <c r="AH114" s="1812"/>
      <c r="AI114" s="431"/>
      <c r="AJ114" s="1762"/>
      <c r="AK114" s="1764"/>
      <c r="AL114" s="1496"/>
      <c r="AM114" s="1652"/>
      <c r="AN114" s="1653"/>
      <c r="AO114" s="1653"/>
      <c r="AP114" s="1653"/>
      <c r="AQ114" s="1653"/>
      <c r="AR114" s="1653"/>
      <c r="AS114" s="1653"/>
      <c r="AT114" s="1576"/>
      <c r="AU114" s="1131"/>
      <c r="AV114" s="1658"/>
      <c r="AW114" s="1659"/>
      <c r="AX114" s="1659"/>
      <c r="AY114" s="1659"/>
      <c r="AZ114" s="1659"/>
      <c r="BA114" s="1659"/>
      <c r="BB114" s="1659"/>
      <c r="BC114" s="1659"/>
      <c r="BD114" s="1659"/>
      <c r="BE114" s="1473"/>
      <c r="BF114" s="5"/>
    </row>
    <row r="115" spans="1:58" ht="3.75" customHeight="1" x14ac:dyDescent="0.4">
      <c r="A115" s="431"/>
      <c r="B115" s="1873"/>
      <c r="C115" s="1873"/>
      <c r="D115" s="468"/>
      <c r="E115" s="469"/>
      <c r="F115" s="469"/>
      <c r="G115" s="469"/>
      <c r="H115" s="1665"/>
      <c r="I115" s="1660"/>
      <c r="J115" s="1662"/>
      <c r="K115" s="1662"/>
      <c r="L115" s="1662"/>
      <c r="M115" s="1662"/>
      <c r="N115" s="1662"/>
      <c r="O115" s="1662"/>
      <c r="P115" s="1662"/>
      <c r="Q115" s="1662"/>
      <c r="R115" s="1662"/>
      <c r="S115" s="1662"/>
      <c r="T115" s="1600"/>
      <c r="U115" s="673"/>
      <c r="V115" s="673"/>
      <c r="W115" s="673"/>
      <c r="X115" s="1601"/>
      <c r="Y115" s="528"/>
      <c r="Z115" s="529"/>
      <c r="AA115" s="530"/>
      <c r="AB115" s="536"/>
      <c r="AC115" s="536"/>
      <c r="AD115" s="536"/>
      <c r="AE115" s="537"/>
      <c r="AF115" s="23"/>
      <c r="AG115" s="1812"/>
      <c r="AH115" s="1812"/>
      <c r="AI115" s="431"/>
      <c r="AJ115" s="1762"/>
      <c r="AK115" s="1764"/>
      <c r="AL115" s="1496"/>
      <c r="AM115" s="866" t="s">
        <v>113</v>
      </c>
      <c r="AN115" s="866"/>
      <c r="AO115" s="866"/>
      <c r="AP115" s="866"/>
      <c r="AQ115" s="866"/>
      <c r="AR115" s="866"/>
      <c r="AS115" s="1016"/>
      <c r="AT115" s="1574" t="s">
        <v>114</v>
      </c>
      <c r="AU115" s="1072"/>
      <c r="AV115" s="1559" t="str">
        <f>IFERROR(IF(年金所得!F4=0,"",年金所得!F4),"")</f>
        <v/>
      </c>
      <c r="AW115" s="1560"/>
      <c r="AX115" s="1560"/>
      <c r="AY115" s="1560"/>
      <c r="AZ115" s="1560"/>
      <c r="BA115" s="1560"/>
      <c r="BB115" s="1560"/>
      <c r="BC115" s="1560"/>
      <c r="BD115" s="1560"/>
      <c r="BE115" s="1454"/>
      <c r="BF115" s="5"/>
    </row>
    <row r="116" spans="1:58" ht="3.75" customHeight="1" x14ac:dyDescent="0.4">
      <c r="A116" s="431"/>
      <c r="B116" s="1873"/>
      <c r="C116" s="1873"/>
      <c r="D116" s="468"/>
      <c r="E116" s="469"/>
      <c r="F116" s="469"/>
      <c r="G116" s="469"/>
      <c r="H116" s="1665"/>
      <c r="I116" s="1661"/>
      <c r="J116" s="1663"/>
      <c r="K116" s="1663"/>
      <c r="L116" s="1663"/>
      <c r="M116" s="1663"/>
      <c r="N116" s="1663"/>
      <c r="O116" s="1663"/>
      <c r="P116" s="1663"/>
      <c r="Q116" s="1663"/>
      <c r="R116" s="1663"/>
      <c r="S116" s="1663"/>
      <c r="T116" s="1677"/>
      <c r="U116" s="1678"/>
      <c r="V116" s="1678"/>
      <c r="W116" s="1678"/>
      <c r="X116" s="1679"/>
      <c r="Y116" s="531"/>
      <c r="Z116" s="532"/>
      <c r="AA116" s="533"/>
      <c r="AB116" s="538"/>
      <c r="AC116" s="538"/>
      <c r="AD116" s="538"/>
      <c r="AE116" s="539"/>
      <c r="AF116" s="23"/>
      <c r="AG116" s="1812"/>
      <c r="AH116" s="1812"/>
      <c r="AI116" s="431"/>
      <c r="AJ116" s="1762"/>
      <c r="AK116" s="1764"/>
      <c r="AL116" s="1496"/>
      <c r="AM116" s="710"/>
      <c r="AN116" s="710"/>
      <c r="AO116" s="710"/>
      <c r="AP116" s="710"/>
      <c r="AQ116" s="710"/>
      <c r="AR116" s="710"/>
      <c r="AS116" s="1017"/>
      <c r="AT116" s="1575"/>
      <c r="AU116" s="1074"/>
      <c r="AV116" s="1561"/>
      <c r="AW116" s="1562"/>
      <c r="AX116" s="1562"/>
      <c r="AY116" s="1562"/>
      <c r="AZ116" s="1562"/>
      <c r="BA116" s="1562"/>
      <c r="BB116" s="1562"/>
      <c r="BC116" s="1562"/>
      <c r="BD116" s="1562"/>
      <c r="BE116" s="1455"/>
      <c r="BF116" s="5"/>
    </row>
    <row r="117" spans="1:58" ht="3.75" customHeight="1" x14ac:dyDescent="0.4">
      <c r="A117" s="431"/>
      <c r="B117" s="1873"/>
      <c r="C117" s="1873"/>
      <c r="D117" s="468"/>
      <c r="E117" s="469"/>
      <c r="F117" s="469"/>
      <c r="G117" s="469"/>
      <c r="H117" s="1665"/>
      <c r="I117" s="1649" t="s">
        <v>9</v>
      </c>
      <c r="J117" s="575"/>
      <c r="K117" s="1422"/>
      <c r="L117" s="540">
        <f>障害者控除!E17</f>
        <v>0</v>
      </c>
      <c r="M117" s="541"/>
      <c r="N117" s="541"/>
      <c r="O117" s="541"/>
      <c r="P117" s="541"/>
      <c r="Q117" s="541"/>
      <c r="R117" s="541"/>
      <c r="S117" s="541"/>
      <c r="T117" s="541"/>
      <c r="U117" s="541"/>
      <c r="V117" s="541"/>
      <c r="W117" s="542"/>
      <c r="X117" s="18"/>
      <c r="Y117" s="400"/>
      <c r="Z117" s="19"/>
      <c r="AA117" s="19"/>
      <c r="AB117" s="401"/>
      <c r="AC117" s="401"/>
      <c r="AD117" s="401"/>
      <c r="AE117" s="20"/>
      <c r="AF117" s="23"/>
      <c r="AG117" s="1812"/>
      <c r="AH117" s="1812"/>
      <c r="AI117" s="431"/>
      <c r="AJ117" s="1762"/>
      <c r="AK117" s="1764"/>
      <c r="AL117" s="1496"/>
      <c r="AM117" s="710"/>
      <c r="AN117" s="710"/>
      <c r="AO117" s="710"/>
      <c r="AP117" s="710"/>
      <c r="AQ117" s="710"/>
      <c r="AR117" s="710"/>
      <c r="AS117" s="1017"/>
      <c r="AT117" s="1575"/>
      <c r="AU117" s="1074"/>
      <c r="AV117" s="1561"/>
      <c r="AW117" s="1562"/>
      <c r="AX117" s="1562"/>
      <c r="AY117" s="1562"/>
      <c r="AZ117" s="1562"/>
      <c r="BA117" s="1562"/>
      <c r="BB117" s="1562"/>
      <c r="BC117" s="1562"/>
      <c r="BD117" s="1562"/>
      <c r="BE117" s="1455"/>
      <c r="BF117" s="5"/>
    </row>
    <row r="118" spans="1:58" ht="3.75" customHeight="1" x14ac:dyDescent="0.4">
      <c r="A118" s="431"/>
      <c r="B118" s="1873"/>
      <c r="C118" s="1873"/>
      <c r="D118" s="468"/>
      <c r="E118" s="469"/>
      <c r="F118" s="469"/>
      <c r="G118" s="469"/>
      <c r="H118" s="1665"/>
      <c r="I118" s="1460"/>
      <c r="J118" s="575"/>
      <c r="K118" s="1422"/>
      <c r="L118" s="543"/>
      <c r="M118" s="544"/>
      <c r="N118" s="544"/>
      <c r="O118" s="544"/>
      <c r="P118" s="544"/>
      <c r="Q118" s="544"/>
      <c r="R118" s="544"/>
      <c r="S118" s="544"/>
      <c r="T118" s="544"/>
      <c r="U118" s="544"/>
      <c r="V118" s="544"/>
      <c r="W118" s="545"/>
      <c r="X118" s="21"/>
      <c r="Y118" s="444"/>
      <c r="Z118" s="429"/>
      <c r="AA118" s="429"/>
      <c r="AB118" s="430"/>
      <c r="AC118" s="430"/>
      <c r="AD118" s="430"/>
      <c r="AE118" s="436"/>
      <c r="AF118" s="23"/>
      <c r="AG118" s="1812"/>
      <c r="AH118" s="1812"/>
      <c r="AI118" s="431"/>
      <c r="AJ118" s="1762"/>
      <c r="AK118" s="1764"/>
      <c r="AL118" s="1497"/>
      <c r="AM118" s="867"/>
      <c r="AN118" s="867"/>
      <c r="AO118" s="867"/>
      <c r="AP118" s="867"/>
      <c r="AQ118" s="867"/>
      <c r="AR118" s="867"/>
      <c r="AS118" s="1624"/>
      <c r="AT118" s="1576"/>
      <c r="AU118" s="1131"/>
      <c r="AV118" s="1563"/>
      <c r="AW118" s="1564"/>
      <c r="AX118" s="1564"/>
      <c r="AY118" s="1564"/>
      <c r="AZ118" s="1564"/>
      <c r="BA118" s="1564"/>
      <c r="BB118" s="1564"/>
      <c r="BC118" s="1564"/>
      <c r="BD118" s="1564"/>
      <c r="BE118" s="1473"/>
      <c r="BF118" s="5"/>
    </row>
    <row r="119" spans="1:58" ht="3.75" customHeight="1" x14ac:dyDescent="0.4">
      <c r="A119" s="431"/>
      <c r="B119" s="1873"/>
      <c r="C119" s="1873"/>
      <c r="D119" s="472"/>
      <c r="E119" s="473"/>
      <c r="F119" s="473"/>
      <c r="G119" s="473"/>
      <c r="H119" s="1666"/>
      <c r="I119" s="1539"/>
      <c r="J119" s="1423"/>
      <c r="K119" s="1424"/>
      <c r="L119" s="546"/>
      <c r="M119" s="547"/>
      <c r="N119" s="547"/>
      <c r="O119" s="547"/>
      <c r="P119" s="547"/>
      <c r="Q119" s="547"/>
      <c r="R119" s="547"/>
      <c r="S119" s="547"/>
      <c r="T119" s="547"/>
      <c r="U119" s="547"/>
      <c r="V119" s="547"/>
      <c r="W119" s="548"/>
      <c r="X119" s="22"/>
      <c r="Y119" s="445"/>
      <c r="Z119" s="435"/>
      <c r="AA119" s="435"/>
      <c r="AB119" s="451"/>
      <c r="AC119" s="451"/>
      <c r="AD119" s="451"/>
      <c r="AE119" s="437"/>
      <c r="AF119" s="23"/>
      <c r="AG119" s="1812"/>
      <c r="AH119" s="1812"/>
      <c r="AI119" s="431"/>
      <c r="AJ119" s="480"/>
      <c r="AK119" s="481"/>
      <c r="AL119" s="858" t="s">
        <v>115</v>
      </c>
      <c r="AM119" s="856"/>
      <c r="AN119" s="856"/>
      <c r="AO119" s="856"/>
      <c r="AP119" s="856"/>
      <c r="AQ119" s="856"/>
      <c r="AR119" s="856"/>
      <c r="AS119" s="1579"/>
      <c r="AT119" s="1574" t="s">
        <v>116</v>
      </c>
      <c r="AU119" s="1072"/>
      <c r="AV119" s="1680"/>
      <c r="AW119" s="1681"/>
      <c r="AX119" s="1681"/>
      <c r="AY119" s="1681"/>
      <c r="AZ119" s="1681"/>
      <c r="BA119" s="1681"/>
      <c r="BB119" s="1681"/>
      <c r="BC119" s="1681"/>
      <c r="BD119" s="1681"/>
      <c r="BE119" s="24"/>
      <c r="BF119" s="5"/>
    </row>
    <row r="120" spans="1:58" ht="7.5" customHeight="1" x14ac:dyDescent="0.4">
      <c r="A120" s="431"/>
      <c r="B120" s="1873"/>
      <c r="C120" s="1873"/>
      <c r="D120" s="1686" t="s">
        <v>117</v>
      </c>
      <c r="E120" s="1687"/>
      <c r="F120" s="1687"/>
      <c r="G120" s="1688"/>
      <c r="H120" s="1692" t="s">
        <v>118</v>
      </c>
      <c r="I120" s="1613" t="s">
        <v>119</v>
      </c>
      <c r="J120" s="1613"/>
      <c r="K120" s="1614">
        <f>'配偶者（特別）控除'!D4</f>
        <v>0</v>
      </c>
      <c r="L120" s="1614"/>
      <c r="M120" s="1614"/>
      <c r="N120" s="1614"/>
      <c r="O120" s="1614"/>
      <c r="P120" s="1614"/>
      <c r="Q120" s="1615" t="s">
        <v>120</v>
      </c>
      <c r="R120" s="1616"/>
      <c r="S120" s="1616"/>
      <c r="T120" s="1616"/>
      <c r="U120" s="1616"/>
      <c r="V120" s="1617"/>
      <c r="W120" s="1604" t="str">
        <f>IFERROR('配偶者（特別）控除'!L10,"")</f>
        <v/>
      </c>
      <c r="X120" s="1605"/>
      <c r="Y120" s="1605"/>
      <c r="Z120" s="1605"/>
      <c r="AA120" s="1605"/>
      <c r="AB120" s="1605"/>
      <c r="AC120" s="1605"/>
      <c r="AD120" s="1605"/>
      <c r="AE120" s="1606"/>
      <c r="AF120" s="23"/>
      <c r="AG120" s="1812"/>
      <c r="AH120" s="1812"/>
      <c r="AI120" s="431"/>
      <c r="AJ120" s="480"/>
      <c r="AK120" s="481"/>
      <c r="AL120" s="858"/>
      <c r="AM120" s="593"/>
      <c r="AN120" s="593"/>
      <c r="AO120" s="593"/>
      <c r="AP120" s="593"/>
      <c r="AQ120" s="593"/>
      <c r="AR120" s="593"/>
      <c r="AS120" s="1580"/>
      <c r="AT120" s="1575"/>
      <c r="AU120" s="1074"/>
      <c r="AV120" s="1682"/>
      <c r="AW120" s="1683"/>
      <c r="AX120" s="1683"/>
      <c r="AY120" s="1683"/>
      <c r="AZ120" s="1683"/>
      <c r="BA120" s="1683"/>
      <c r="BB120" s="1683"/>
      <c r="BC120" s="1683"/>
      <c r="BD120" s="1683"/>
      <c r="BE120" s="24"/>
      <c r="BF120" s="5"/>
    </row>
    <row r="121" spans="1:58" ht="3.75" customHeight="1" x14ac:dyDescent="0.4">
      <c r="A121" s="431"/>
      <c r="B121" s="1873"/>
      <c r="C121" s="1873"/>
      <c r="D121" s="1689"/>
      <c r="E121" s="1690"/>
      <c r="F121" s="1690"/>
      <c r="G121" s="1691"/>
      <c r="H121" s="1693"/>
      <c r="I121" s="575"/>
      <c r="J121" s="575"/>
      <c r="K121" s="1578"/>
      <c r="L121" s="1578"/>
      <c r="M121" s="1578"/>
      <c r="N121" s="1578"/>
      <c r="O121" s="1578"/>
      <c r="P121" s="1578"/>
      <c r="Q121" s="688"/>
      <c r="R121" s="689"/>
      <c r="S121" s="689"/>
      <c r="T121" s="689"/>
      <c r="U121" s="689"/>
      <c r="V121" s="1618"/>
      <c r="W121" s="1607"/>
      <c r="X121" s="1608"/>
      <c r="Y121" s="1608"/>
      <c r="Z121" s="1608"/>
      <c r="AA121" s="1608"/>
      <c r="AB121" s="1608"/>
      <c r="AC121" s="1608"/>
      <c r="AD121" s="1608"/>
      <c r="AE121" s="1609"/>
      <c r="AF121" s="438"/>
      <c r="AG121" s="1812"/>
      <c r="AH121" s="1812"/>
      <c r="AI121" s="431"/>
      <c r="AJ121" s="480"/>
      <c r="AK121" s="481"/>
      <c r="AL121" s="860"/>
      <c r="AM121" s="861"/>
      <c r="AN121" s="861"/>
      <c r="AO121" s="861"/>
      <c r="AP121" s="861"/>
      <c r="AQ121" s="861"/>
      <c r="AR121" s="861"/>
      <c r="AS121" s="1623"/>
      <c r="AT121" s="1576"/>
      <c r="AU121" s="1131"/>
      <c r="AV121" s="1684"/>
      <c r="AW121" s="1685"/>
      <c r="AX121" s="1685"/>
      <c r="AY121" s="1685"/>
      <c r="AZ121" s="1685"/>
      <c r="BA121" s="1685"/>
      <c r="BB121" s="1685"/>
      <c r="BC121" s="1685"/>
      <c r="BD121" s="1685"/>
      <c r="BE121" s="25"/>
      <c r="BF121" s="5"/>
    </row>
    <row r="122" spans="1:58" ht="3.75" customHeight="1" x14ac:dyDescent="0.4">
      <c r="A122" s="431"/>
      <c r="B122" s="1873"/>
      <c r="C122" s="1873"/>
      <c r="D122" s="1620" t="s">
        <v>121</v>
      </c>
      <c r="E122" s="1621"/>
      <c r="F122" s="1621"/>
      <c r="G122" s="1622"/>
      <c r="H122" s="1693"/>
      <c r="I122" s="1421" t="s">
        <v>104</v>
      </c>
      <c r="J122" s="1421"/>
      <c r="K122" s="1578">
        <f>'配偶者（特別）控除'!D5</f>
        <v>0</v>
      </c>
      <c r="L122" s="1578"/>
      <c r="M122" s="1578"/>
      <c r="N122" s="1578"/>
      <c r="O122" s="1578"/>
      <c r="P122" s="1578"/>
      <c r="Q122" s="690"/>
      <c r="R122" s="691"/>
      <c r="S122" s="691"/>
      <c r="T122" s="691"/>
      <c r="U122" s="691"/>
      <c r="V122" s="1619"/>
      <c r="W122" s="1610"/>
      <c r="X122" s="1611"/>
      <c r="Y122" s="1611"/>
      <c r="Z122" s="1611"/>
      <c r="AA122" s="1611"/>
      <c r="AB122" s="1611"/>
      <c r="AC122" s="1611"/>
      <c r="AD122" s="1611"/>
      <c r="AE122" s="1612"/>
      <c r="AF122" s="438"/>
      <c r="AG122" s="1812"/>
      <c r="AH122" s="1812"/>
      <c r="AI122" s="446"/>
      <c r="AJ122" s="469"/>
      <c r="AK122" s="482"/>
      <c r="AL122" s="855" t="s">
        <v>45</v>
      </c>
      <c r="AM122" s="856"/>
      <c r="AN122" s="856"/>
      <c r="AO122" s="856"/>
      <c r="AP122" s="856"/>
      <c r="AQ122" s="856"/>
      <c r="AR122" s="856"/>
      <c r="AS122" s="1579"/>
      <c r="AT122" s="1574" t="s">
        <v>122</v>
      </c>
      <c r="AU122" s="1072"/>
      <c r="AV122" s="1584">
        <f>AV99+AV115</f>
        <v>0</v>
      </c>
      <c r="AW122" s="1585"/>
      <c r="AX122" s="1585"/>
      <c r="AY122" s="1585"/>
      <c r="AZ122" s="1585"/>
      <c r="BA122" s="1585"/>
      <c r="BB122" s="1585"/>
      <c r="BC122" s="1585"/>
      <c r="BD122" s="1585"/>
      <c r="BE122" s="1455"/>
      <c r="BF122" s="5"/>
    </row>
    <row r="123" spans="1:58" ht="3.75" customHeight="1" x14ac:dyDescent="0.4">
      <c r="A123" s="431"/>
      <c r="B123" s="1873"/>
      <c r="C123" s="1873"/>
      <c r="D123" s="1620"/>
      <c r="E123" s="1621"/>
      <c r="F123" s="1621"/>
      <c r="G123" s="1622"/>
      <c r="H123" s="1693"/>
      <c r="I123" s="1421"/>
      <c r="J123" s="1421"/>
      <c r="K123" s="1578"/>
      <c r="L123" s="1578"/>
      <c r="M123" s="1578"/>
      <c r="N123" s="1578"/>
      <c r="O123" s="1578"/>
      <c r="P123" s="1578"/>
      <c r="Q123" s="1588" t="s">
        <v>123</v>
      </c>
      <c r="R123" s="1589"/>
      <c r="S123" s="1589"/>
      <c r="T123" s="1589"/>
      <c r="U123" s="1589"/>
      <c r="V123" s="1590"/>
      <c r="W123" s="1508">
        <v>95</v>
      </c>
      <c r="X123" s="1591"/>
      <c r="Y123" s="1592">
        <f>'配偶者（特別）控除'!D7</f>
        <v>0</v>
      </c>
      <c r="Z123" s="1592"/>
      <c r="AA123" s="1592"/>
      <c r="AB123" s="1592"/>
      <c r="AC123" s="1592"/>
      <c r="AD123" s="1593"/>
      <c r="AE123" s="1594" t="s">
        <v>124</v>
      </c>
      <c r="AF123" s="438"/>
      <c r="AG123" s="1812"/>
      <c r="AH123" s="1812"/>
      <c r="AI123" s="446"/>
      <c r="AJ123" s="482"/>
      <c r="AK123" s="482"/>
      <c r="AL123" s="858"/>
      <c r="AM123" s="593"/>
      <c r="AN123" s="593"/>
      <c r="AO123" s="593"/>
      <c r="AP123" s="593"/>
      <c r="AQ123" s="593"/>
      <c r="AR123" s="593"/>
      <c r="AS123" s="1580"/>
      <c r="AT123" s="1575"/>
      <c r="AU123" s="1074"/>
      <c r="AV123" s="1584"/>
      <c r="AW123" s="1585"/>
      <c r="AX123" s="1585"/>
      <c r="AY123" s="1585"/>
      <c r="AZ123" s="1585"/>
      <c r="BA123" s="1585"/>
      <c r="BB123" s="1585"/>
      <c r="BC123" s="1585"/>
      <c r="BD123" s="1585"/>
      <c r="BE123" s="1455"/>
      <c r="BF123" s="5"/>
    </row>
    <row r="124" spans="1:58" ht="3.75" customHeight="1" x14ac:dyDescent="0.4">
      <c r="A124" s="431"/>
      <c r="B124" s="1873"/>
      <c r="C124" s="1873"/>
      <c r="D124" s="1620"/>
      <c r="E124" s="1621"/>
      <c r="F124" s="1621"/>
      <c r="G124" s="1622"/>
      <c r="H124" s="1693"/>
      <c r="I124" s="1421"/>
      <c r="J124" s="1421"/>
      <c r="K124" s="1578"/>
      <c r="L124" s="1578"/>
      <c r="M124" s="1578"/>
      <c r="N124" s="1578"/>
      <c r="O124" s="1578"/>
      <c r="P124" s="1578"/>
      <c r="Q124" s="725"/>
      <c r="R124" s="1217"/>
      <c r="S124" s="1217"/>
      <c r="T124" s="1217"/>
      <c r="U124" s="1217"/>
      <c r="V124" s="726"/>
      <c r="W124" s="1508"/>
      <c r="X124" s="1591"/>
      <c r="Y124" s="1592"/>
      <c r="Z124" s="1592"/>
      <c r="AA124" s="1592"/>
      <c r="AB124" s="1592"/>
      <c r="AC124" s="1592"/>
      <c r="AD124" s="1593"/>
      <c r="AE124" s="1594"/>
      <c r="AF124" s="438"/>
      <c r="AG124" s="1812"/>
      <c r="AH124" s="1812"/>
      <c r="AI124" s="431"/>
      <c r="AJ124" s="483"/>
      <c r="AK124" s="482"/>
      <c r="AL124" s="858"/>
      <c r="AM124" s="593"/>
      <c r="AN124" s="593"/>
      <c r="AO124" s="593"/>
      <c r="AP124" s="593"/>
      <c r="AQ124" s="593"/>
      <c r="AR124" s="593"/>
      <c r="AS124" s="1580"/>
      <c r="AT124" s="1575"/>
      <c r="AU124" s="1074"/>
      <c r="AV124" s="1584"/>
      <c r="AW124" s="1585"/>
      <c r="AX124" s="1585"/>
      <c r="AY124" s="1585"/>
      <c r="AZ124" s="1585"/>
      <c r="BA124" s="1585"/>
      <c r="BB124" s="1585"/>
      <c r="BC124" s="1585"/>
      <c r="BD124" s="1585"/>
      <c r="BE124" s="1455"/>
      <c r="BF124" s="5"/>
    </row>
    <row r="125" spans="1:58" ht="3.75" customHeight="1" thickBot="1" x14ac:dyDescent="0.45">
      <c r="A125" s="431"/>
      <c r="B125" s="1873"/>
      <c r="C125" s="1873"/>
      <c r="D125" s="1620" t="s">
        <v>125</v>
      </c>
      <c r="E125" s="1621"/>
      <c r="F125" s="1621"/>
      <c r="G125" s="1622"/>
      <c r="H125" s="1693"/>
      <c r="I125" s="1421"/>
      <c r="J125" s="1421"/>
      <c r="K125" s="1578"/>
      <c r="L125" s="1578"/>
      <c r="M125" s="1578"/>
      <c r="N125" s="1578"/>
      <c r="O125" s="1578"/>
      <c r="P125" s="1578"/>
      <c r="Q125" s="725" t="s">
        <v>126</v>
      </c>
      <c r="R125" s="1217"/>
      <c r="S125" s="1217"/>
      <c r="T125" s="1217"/>
      <c r="U125" s="1217"/>
      <c r="V125" s="726"/>
      <c r="W125" s="1591"/>
      <c r="X125" s="1591"/>
      <c r="Y125" s="1592"/>
      <c r="Z125" s="1592"/>
      <c r="AA125" s="1592"/>
      <c r="AB125" s="1592"/>
      <c r="AC125" s="1592"/>
      <c r="AD125" s="1593"/>
      <c r="AE125" s="1594"/>
      <c r="AF125" s="440"/>
      <c r="AG125" s="1812"/>
      <c r="AH125" s="1812"/>
      <c r="AI125" s="431"/>
      <c r="AJ125" s="484"/>
      <c r="AK125" s="485"/>
      <c r="AL125" s="1581"/>
      <c r="AM125" s="700"/>
      <c r="AN125" s="700"/>
      <c r="AO125" s="700"/>
      <c r="AP125" s="700"/>
      <c r="AQ125" s="700"/>
      <c r="AR125" s="700"/>
      <c r="AS125" s="1582"/>
      <c r="AT125" s="1583"/>
      <c r="AU125" s="1076"/>
      <c r="AV125" s="1586"/>
      <c r="AW125" s="1587"/>
      <c r="AX125" s="1587"/>
      <c r="AY125" s="1587"/>
      <c r="AZ125" s="1587"/>
      <c r="BA125" s="1587"/>
      <c r="BB125" s="1587"/>
      <c r="BC125" s="1587"/>
      <c r="BD125" s="1587"/>
      <c r="BE125" s="1456"/>
      <c r="BF125" s="5"/>
    </row>
    <row r="126" spans="1:58" ht="3.75" customHeight="1" x14ac:dyDescent="0.4">
      <c r="A126" s="431"/>
      <c r="B126" s="1873"/>
      <c r="C126" s="1873"/>
      <c r="D126" s="1620"/>
      <c r="E126" s="1621"/>
      <c r="F126" s="1621"/>
      <c r="G126" s="1622"/>
      <c r="H126" s="1693"/>
      <c r="I126" s="1421"/>
      <c r="J126" s="1421"/>
      <c r="K126" s="1578"/>
      <c r="L126" s="1578"/>
      <c r="M126" s="1578"/>
      <c r="N126" s="1578"/>
      <c r="O126" s="1578"/>
      <c r="P126" s="1578"/>
      <c r="Q126" s="1625"/>
      <c r="R126" s="1626"/>
      <c r="S126" s="1626"/>
      <c r="T126" s="1626"/>
      <c r="U126" s="1626"/>
      <c r="V126" s="1627"/>
      <c r="W126" s="1591"/>
      <c r="X126" s="1591"/>
      <c r="Y126" s="1592"/>
      <c r="Z126" s="1592"/>
      <c r="AA126" s="1592"/>
      <c r="AB126" s="1592"/>
      <c r="AC126" s="1592"/>
      <c r="AD126" s="1593"/>
      <c r="AE126" s="1594"/>
      <c r="AF126" s="440"/>
      <c r="AG126" s="1812"/>
      <c r="AH126" s="1812"/>
      <c r="AI126" s="431"/>
      <c r="AJ126" s="1628" t="s">
        <v>127</v>
      </c>
      <c r="AK126" s="1629"/>
      <c r="AL126" s="1632" t="s">
        <v>128</v>
      </c>
      <c r="AM126" s="1633"/>
      <c r="AN126" s="1633"/>
      <c r="AO126" s="1633"/>
      <c r="AP126" s="1633"/>
      <c r="AQ126" s="1633"/>
      <c r="AR126" s="1633"/>
      <c r="AS126" s="1634"/>
      <c r="AT126" s="1635" t="s">
        <v>129</v>
      </c>
      <c r="AU126" s="1636"/>
      <c r="AV126" s="1450"/>
      <c r="AW126" s="1451"/>
      <c r="AX126" s="1451"/>
      <c r="AY126" s="1451"/>
      <c r="AZ126" s="1451"/>
      <c r="BA126" s="1451"/>
      <c r="BB126" s="1451"/>
      <c r="BC126" s="1451"/>
      <c r="BD126" s="1451"/>
      <c r="BE126" s="1455"/>
      <c r="BF126" s="5"/>
    </row>
    <row r="127" spans="1:58" ht="3.75" customHeight="1" x14ac:dyDescent="0.4">
      <c r="A127" s="431"/>
      <c r="B127" s="1873"/>
      <c r="C127" s="1873"/>
      <c r="D127" s="1620"/>
      <c r="E127" s="1621"/>
      <c r="F127" s="1621"/>
      <c r="G127" s="1622"/>
      <c r="H127" s="1571" t="s">
        <v>9</v>
      </c>
      <c r="I127" s="1572"/>
      <c r="J127" s="682"/>
      <c r="K127" s="549">
        <f>'配偶者（特別）控除'!D8</f>
        <v>0</v>
      </c>
      <c r="L127" s="550"/>
      <c r="M127" s="550"/>
      <c r="N127" s="550"/>
      <c r="O127" s="550"/>
      <c r="P127" s="550"/>
      <c r="Q127" s="550"/>
      <c r="R127" s="550"/>
      <c r="S127" s="550"/>
      <c r="T127" s="550"/>
      <c r="U127" s="550"/>
      <c r="V127" s="551"/>
      <c r="W127" s="1598">
        <v>99</v>
      </c>
      <c r="X127" s="1599"/>
      <c r="Y127" s="581" t="s">
        <v>87</v>
      </c>
      <c r="Z127" s="584" t="s">
        <v>130</v>
      </c>
      <c r="AA127" s="584"/>
      <c r="AB127" s="584"/>
      <c r="AC127" s="584"/>
      <c r="AD127" s="584"/>
      <c r="AE127" s="585"/>
      <c r="AF127" s="448"/>
      <c r="AG127" s="1812"/>
      <c r="AH127" s="1812"/>
      <c r="AI127" s="431"/>
      <c r="AJ127" s="1628"/>
      <c r="AK127" s="1629"/>
      <c r="AL127" s="1477"/>
      <c r="AM127" s="1478"/>
      <c r="AN127" s="1478"/>
      <c r="AO127" s="1478"/>
      <c r="AP127" s="1478"/>
      <c r="AQ127" s="1478"/>
      <c r="AR127" s="1478"/>
      <c r="AS127" s="1479"/>
      <c r="AT127" s="1575"/>
      <c r="AU127" s="1074"/>
      <c r="AV127" s="1450"/>
      <c r="AW127" s="1451"/>
      <c r="AX127" s="1451"/>
      <c r="AY127" s="1451"/>
      <c r="AZ127" s="1451"/>
      <c r="BA127" s="1451"/>
      <c r="BB127" s="1451"/>
      <c r="BC127" s="1451"/>
      <c r="BD127" s="1451"/>
      <c r="BE127" s="1455"/>
      <c r="BF127" s="5"/>
    </row>
    <row r="128" spans="1:58" ht="3.75" customHeight="1" x14ac:dyDescent="0.4">
      <c r="A128" s="431"/>
      <c r="B128" s="1873"/>
      <c r="C128" s="1873"/>
      <c r="D128" s="1620" t="s">
        <v>131</v>
      </c>
      <c r="E128" s="1621"/>
      <c r="F128" s="1621"/>
      <c r="G128" s="1622"/>
      <c r="H128" s="1216"/>
      <c r="I128" s="710"/>
      <c r="J128" s="595"/>
      <c r="K128" s="552"/>
      <c r="L128" s="553"/>
      <c r="M128" s="553"/>
      <c r="N128" s="553"/>
      <c r="O128" s="553"/>
      <c r="P128" s="553"/>
      <c r="Q128" s="553"/>
      <c r="R128" s="553"/>
      <c r="S128" s="553"/>
      <c r="T128" s="553"/>
      <c r="U128" s="553"/>
      <c r="V128" s="554"/>
      <c r="W128" s="1600"/>
      <c r="X128" s="1601"/>
      <c r="Y128" s="582"/>
      <c r="Z128" s="584"/>
      <c r="AA128" s="584"/>
      <c r="AB128" s="584"/>
      <c r="AC128" s="584"/>
      <c r="AD128" s="584"/>
      <c r="AE128" s="585"/>
      <c r="AF128" s="440"/>
      <c r="AG128" s="1812"/>
      <c r="AH128" s="1812"/>
      <c r="AI128" s="431"/>
      <c r="AJ128" s="1628"/>
      <c r="AK128" s="1629"/>
      <c r="AL128" s="1477"/>
      <c r="AM128" s="1478"/>
      <c r="AN128" s="1478"/>
      <c r="AO128" s="1478"/>
      <c r="AP128" s="1478"/>
      <c r="AQ128" s="1478"/>
      <c r="AR128" s="1478"/>
      <c r="AS128" s="1479"/>
      <c r="AT128" s="1575"/>
      <c r="AU128" s="1074"/>
      <c r="AV128" s="1450"/>
      <c r="AW128" s="1451"/>
      <c r="AX128" s="1451"/>
      <c r="AY128" s="1451"/>
      <c r="AZ128" s="1451"/>
      <c r="BA128" s="1451"/>
      <c r="BB128" s="1451"/>
      <c r="BC128" s="1451"/>
      <c r="BD128" s="1451"/>
      <c r="BE128" s="1455"/>
      <c r="BF128" s="5"/>
    </row>
    <row r="129" spans="1:63" ht="3.75" customHeight="1" x14ac:dyDescent="0.4">
      <c r="A129" s="431"/>
      <c r="B129" s="1873"/>
      <c r="C129" s="1873"/>
      <c r="D129" s="1620"/>
      <c r="E129" s="1621"/>
      <c r="F129" s="1621"/>
      <c r="G129" s="1622"/>
      <c r="H129" s="1022"/>
      <c r="I129" s="710"/>
      <c r="J129" s="595"/>
      <c r="K129" s="552"/>
      <c r="L129" s="553"/>
      <c r="M129" s="553"/>
      <c r="N129" s="553"/>
      <c r="O129" s="553"/>
      <c r="P129" s="553"/>
      <c r="Q129" s="553"/>
      <c r="R129" s="553"/>
      <c r="S129" s="553"/>
      <c r="T129" s="553"/>
      <c r="U129" s="553"/>
      <c r="V129" s="554"/>
      <c r="W129" s="1600"/>
      <c r="X129" s="1601"/>
      <c r="Y129" s="582"/>
      <c r="Z129" s="584" t="s">
        <v>132</v>
      </c>
      <c r="AA129" s="584"/>
      <c r="AB129" s="584"/>
      <c r="AC129" s="584"/>
      <c r="AD129" s="584"/>
      <c r="AE129" s="585"/>
      <c r="AF129" s="440"/>
      <c r="AG129" s="1812"/>
      <c r="AH129" s="1812"/>
      <c r="AI129" s="431"/>
      <c r="AJ129" s="1628"/>
      <c r="AK129" s="1629"/>
      <c r="AL129" s="1480"/>
      <c r="AM129" s="1481"/>
      <c r="AN129" s="1481"/>
      <c r="AO129" s="1481"/>
      <c r="AP129" s="1481"/>
      <c r="AQ129" s="1481"/>
      <c r="AR129" s="1481"/>
      <c r="AS129" s="1482"/>
      <c r="AT129" s="1576"/>
      <c r="AU129" s="1131"/>
      <c r="AV129" s="1457"/>
      <c r="AW129" s="1458"/>
      <c r="AX129" s="1458"/>
      <c r="AY129" s="1458"/>
      <c r="AZ129" s="1458"/>
      <c r="BA129" s="1458"/>
      <c r="BB129" s="1458"/>
      <c r="BC129" s="1458"/>
      <c r="BD129" s="1458"/>
      <c r="BE129" s="1473"/>
      <c r="BF129" s="5"/>
    </row>
    <row r="130" spans="1:63" ht="3.75" customHeight="1" x14ac:dyDescent="0.4">
      <c r="A130" s="431"/>
      <c r="B130" s="1873"/>
      <c r="C130" s="1873"/>
      <c r="D130" s="1637"/>
      <c r="E130" s="1638"/>
      <c r="F130" s="1638"/>
      <c r="G130" s="1639"/>
      <c r="H130" s="1042"/>
      <c r="I130" s="867"/>
      <c r="J130" s="1573"/>
      <c r="K130" s="555"/>
      <c r="L130" s="556"/>
      <c r="M130" s="556"/>
      <c r="N130" s="556"/>
      <c r="O130" s="556"/>
      <c r="P130" s="556"/>
      <c r="Q130" s="556"/>
      <c r="R130" s="556"/>
      <c r="S130" s="556"/>
      <c r="T130" s="556"/>
      <c r="U130" s="556"/>
      <c r="V130" s="557"/>
      <c r="W130" s="1602"/>
      <c r="X130" s="1603"/>
      <c r="Y130" s="583"/>
      <c r="Z130" s="1595"/>
      <c r="AA130" s="1595"/>
      <c r="AB130" s="1595"/>
      <c r="AC130" s="1595"/>
      <c r="AD130" s="1595"/>
      <c r="AE130" s="1596"/>
      <c r="AF130" s="440"/>
      <c r="AG130" s="1812"/>
      <c r="AH130" s="1812"/>
      <c r="AI130" s="431"/>
      <c r="AJ130" s="1628"/>
      <c r="AK130" s="1629"/>
      <c r="AL130" s="1557" t="s">
        <v>133</v>
      </c>
      <c r="AM130" s="1558"/>
      <c r="AN130" s="1558"/>
      <c r="AO130" s="1558"/>
      <c r="AP130" s="1558"/>
      <c r="AQ130" s="1558"/>
      <c r="AR130" s="1558"/>
      <c r="AS130" s="1597"/>
      <c r="AT130" s="1574" t="s">
        <v>134</v>
      </c>
      <c r="AU130" s="1072"/>
      <c r="AV130" s="1448">
        <f>社会保険料控除!L10</f>
        <v>0</v>
      </c>
      <c r="AW130" s="1449"/>
      <c r="AX130" s="1449"/>
      <c r="AY130" s="1449"/>
      <c r="AZ130" s="1449"/>
      <c r="BA130" s="1449"/>
      <c r="BB130" s="1449"/>
      <c r="BC130" s="1449"/>
      <c r="BD130" s="1449"/>
      <c r="BE130" s="1454"/>
      <c r="BF130" s="5"/>
    </row>
    <row r="131" spans="1:63" ht="3.75" customHeight="1" x14ac:dyDescent="0.4">
      <c r="A131" s="431"/>
      <c r="B131" s="1873"/>
      <c r="C131" s="1873"/>
      <c r="D131" s="474"/>
      <c r="E131" s="475"/>
      <c r="F131" s="1643">
        <v>1</v>
      </c>
      <c r="G131" s="1577" t="s">
        <v>135</v>
      </c>
      <c r="H131" s="1577"/>
      <c r="I131" s="1542">
        <f>扶養控除!D5</f>
        <v>0</v>
      </c>
      <c r="J131" s="1542"/>
      <c r="K131" s="1542"/>
      <c r="L131" s="1542"/>
      <c r="M131" s="1542"/>
      <c r="N131" s="1542"/>
      <c r="O131" s="1542"/>
      <c r="P131" s="1541" t="s">
        <v>120</v>
      </c>
      <c r="Q131" s="1541"/>
      <c r="R131" s="558" t="str">
        <f>IFERROR(扶養控除!U10,"")</f>
        <v/>
      </c>
      <c r="S131" s="559"/>
      <c r="T131" s="559"/>
      <c r="U131" s="559"/>
      <c r="V131" s="559"/>
      <c r="W131" s="560"/>
      <c r="X131" s="1527" t="s">
        <v>136</v>
      </c>
      <c r="Y131" s="1527"/>
      <c r="Z131" s="1435" t="str">
        <f>IF(扶養控除!D10="同居","☑","□")</f>
        <v>☑</v>
      </c>
      <c r="AA131" s="1435" t="s">
        <v>101</v>
      </c>
      <c r="AB131" s="1435"/>
      <c r="AC131" s="1522" t="s">
        <v>137</v>
      </c>
      <c r="AD131" s="1565">
        <f>扶養控除!D9</f>
        <v>0</v>
      </c>
      <c r="AE131" s="1566"/>
      <c r="AF131" s="440"/>
      <c r="AG131" s="1812"/>
      <c r="AH131" s="1812"/>
      <c r="AI131" s="431"/>
      <c r="AJ131" s="1628"/>
      <c r="AK131" s="1629"/>
      <c r="AL131" s="1543"/>
      <c r="AM131" s="1544"/>
      <c r="AN131" s="1544"/>
      <c r="AO131" s="1544"/>
      <c r="AP131" s="1544"/>
      <c r="AQ131" s="1544"/>
      <c r="AR131" s="1544"/>
      <c r="AS131" s="1545"/>
      <c r="AT131" s="1575"/>
      <c r="AU131" s="1074"/>
      <c r="AV131" s="1450"/>
      <c r="AW131" s="1451"/>
      <c r="AX131" s="1451"/>
      <c r="AY131" s="1451"/>
      <c r="AZ131" s="1451"/>
      <c r="BA131" s="1451"/>
      <c r="BB131" s="1451"/>
      <c r="BC131" s="1451"/>
      <c r="BD131" s="1451"/>
      <c r="BE131" s="1455"/>
      <c r="BF131" s="5"/>
    </row>
    <row r="132" spans="1:63" ht="3.75" customHeight="1" x14ac:dyDescent="0.4">
      <c r="A132" s="431"/>
      <c r="B132" s="1873"/>
      <c r="C132" s="1873"/>
      <c r="D132" s="476"/>
      <c r="E132" s="477"/>
      <c r="F132" s="1524"/>
      <c r="G132" s="1508"/>
      <c r="H132" s="1508"/>
      <c r="I132" s="1510"/>
      <c r="J132" s="1510"/>
      <c r="K132" s="1510"/>
      <c r="L132" s="1510"/>
      <c r="M132" s="1510"/>
      <c r="N132" s="1510"/>
      <c r="O132" s="1510"/>
      <c r="P132" s="1437"/>
      <c r="Q132" s="1437"/>
      <c r="R132" s="561"/>
      <c r="S132" s="562"/>
      <c r="T132" s="562"/>
      <c r="U132" s="562"/>
      <c r="V132" s="562"/>
      <c r="W132" s="563"/>
      <c r="X132" s="1465"/>
      <c r="Y132" s="1465"/>
      <c r="Z132" s="1436"/>
      <c r="AA132" s="1436"/>
      <c r="AB132" s="1436"/>
      <c r="AC132" s="1429"/>
      <c r="AD132" s="1567"/>
      <c r="AE132" s="1568"/>
      <c r="AF132" s="440"/>
      <c r="AG132" s="1812"/>
      <c r="AH132" s="1812"/>
      <c r="AI132" s="431"/>
      <c r="AJ132" s="1628"/>
      <c r="AK132" s="1629"/>
      <c r="AL132" s="1543" t="s">
        <v>138</v>
      </c>
      <c r="AM132" s="1544"/>
      <c r="AN132" s="1544"/>
      <c r="AO132" s="1544"/>
      <c r="AP132" s="1544"/>
      <c r="AQ132" s="1544"/>
      <c r="AR132" s="1544"/>
      <c r="AS132" s="1545"/>
      <c r="AT132" s="1575"/>
      <c r="AU132" s="1074"/>
      <c r="AV132" s="1450"/>
      <c r="AW132" s="1451"/>
      <c r="AX132" s="1451"/>
      <c r="AY132" s="1451"/>
      <c r="AZ132" s="1451"/>
      <c r="BA132" s="1451"/>
      <c r="BB132" s="1451"/>
      <c r="BC132" s="1451"/>
      <c r="BD132" s="1451"/>
      <c r="BE132" s="1455"/>
      <c r="BF132" s="5"/>
      <c r="BI132" s="26"/>
      <c r="BJ132" s="26"/>
      <c r="BK132" s="26"/>
    </row>
    <row r="133" spans="1:63" ht="3.75" customHeight="1" x14ac:dyDescent="0.4">
      <c r="A133" s="431"/>
      <c r="B133" s="1873"/>
      <c r="C133" s="1873"/>
      <c r="D133" s="476"/>
      <c r="E133" s="477"/>
      <c r="F133" s="1524"/>
      <c r="G133" s="1508"/>
      <c r="H133" s="1508"/>
      <c r="I133" s="1510"/>
      <c r="J133" s="1510"/>
      <c r="K133" s="1510"/>
      <c r="L133" s="1510"/>
      <c r="M133" s="1510"/>
      <c r="N133" s="1510"/>
      <c r="O133" s="1510"/>
      <c r="P133" s="1437"/>
      <c r="Q133" s="1437"/>
      <c r="R133" s="561"/>
      <c r="S133" s="562"/>
      <c r="T133" s="562"/>
      <c r="U133" s="562"/>
      <c r="V133" s="562"/>
      <c r="W133" s="563"/>
      <c r="X133" s="1465"/>
      <c r="Y133" s="1465"/>
      <c r="Z133" s="1436"/>
      <c r="AA133" s="1436"/>
      <c r="AB133" s="1436"/>
      <c r="AC133" s="1429"/>
      <c r="AD133" s="1567"/>
      <c r="AE133" s="1568"/>
      <c r="AF133" s="440"/>
      <c r="AG133" s="1812"/>
      <c r="AH133" s="1812"/>
      <c r="AI133" s="431"/>
      <c r="AJ133" s="1628"/>
      <c r="AK133" s="1629"/>
      <c r="AL133" s="1546"/>
      <c r="AM133" s="1547"/>
      <c r="AN133" s="1547"/>
      <c r="AO133" s="1547"/>
      <c r="AP133" s="1547"/>
      <c r="AQ133" s="1547"/>
      <c r="AR133" s="1547"/>
      <c r="AS133" s="1548"/>
      <c r="AT133" s="1576"/>
      <c r="AU133" s="1131"/>
      <c r="AV133" s="1457"/>
      <c r="AW133" s="1458"/>
      <c r="AX133" s="1458"/>
      <c r="AY133" s="1458"/>
      <c r="AZ133" s="1458"/>
      <c r="BA133" s="1458"/>
      <c r="BB133" s="1458"/>
      <c r="BC133" s="1458"/>
      <c r="BD133" s="1458"/>
      <c r="BE133" s="1473"/>
      <c r="BF133" s="5"/>
      <c r="BI133" s="26"/>
      <c r="BJ133" s="26"/>
      <c r="BK133" s="26"/>
    </row>
    <row r="134" spans="1:63" ht="3.75" customHeight="1" x14ac:dyDescent="0.4">
      <c r="A134" s="431"/>
      <c r="B134" s="1873"/>
      <c r="C134" s="1873"/>
      <c r="D134" s="476"/>
      <c r="E134" s="477"/>
      <c r="F134" s="1524"/>
      <c r="G134" s="1421" t="s">
        <v>104</v>
      </c>
      <c r="H134" s="1421"/>
      <c r="I134" s="1434">
        <f>扶養控除!D6</f>
        <v>0</v>
      </c>
      <c r="J134" s="1434"/>
      <c r="K134" s="1434"/>
      <c r="L134" s="1434"/>
      <c r="M134" s="1434"/>
      <c r="N134" s="1434"/>
      <c r="O134" s="1434"/>
      <c r="P134" s="1437"/>
      <c r="Q134" s="1437"/>
      <c r="R134" s="561"/>
      <c r="S134" s="562"/>
      <c r="T134" s="562"/>
      <c r="U134" s="562"/>
      <c r="V134" s="562"/>
      <c r="W134" s="563"/>
      <c r="X134" s="1465"/>
      <c r="Y134" s="1465"/>
      <c r="Z134" s="1436"/>
      <c r="AA134" s="1436"/>
      <c r="AB134" s="1436"/>
      <c r="AC134" s="1429"/>
      <c r="AD134" s="1567"/>
      <c r="AE134" s="1568"/>
      <c r="AF134" s="440"/>
      <c r="AG134" s="1812"/>
      <c r="AH134" s="1812"/>
      <c r="AI134" s="431"/>
      <c r="AJ134" s="1628"/>
      <c r="AK134" s="1629"/>
      <c r="AL134" s="1474" t="s">
        <v>139</v>
      </c>
      <c r="AM134" s="1475"/>
      <c r="AN134" s="1475"/>
      <c r="AO134" s="1475"/>
      <c r="AP134" s="1475"/>
      <c r="AQ134" s="1475"/>
      <c r="AR134" s="1475"/>
      <c r="AS134" s="1476"/>
      <c r="AT134" s="1574" t="s">
        <v>140</v>
      </c>
      <c r="AU134" s="1072"/>
      <c r="AV134" s="1448"/>
      <c r="AW134" s="1449"/>
      <c r="AX134" s="1449"/>
      <c r="AY134" s="1449"/>
      <c r="AZ134" s="1449"/>
      <c r="BA134" s="1449"/>
      <c r="BB134" s="1449"/>
      <c r="BC134" s="1449"/>
      <c r="BD134" s="1449"/>
      <c r="BE134" s="1454"/>
      <c r="BF134" s="5"/>
      <c r="BI134" s="152"/>
    </row>
    <row r="135" spans="1:63" ht="3.75" customHeight="1" x14ac:dyDescent="0.4">
      <c r="A135" s="431"/>
      <c r="B135" s="1873"/>
      <c r="C135" s="1873"/>
      <c r="D135" s="476"/>
      <c r="E135" s="477"/>
      <c r="F135" s="1524"/>
      <c r="G135" s="1421"/>
      <c r="H135" s="1421"/>
      <c r="I135" s="1434"/>
      <c r="J135" s="1434"/>
      <c r="K135" s="1434"/>
      <c r="L135" s="1434"/>
      <c r="M135" s="1434"/>
      <c r="N135" s="1434"/>
      <c r="O135" s="1434"/>
      <c r="P135" s="1437"/>
      <c r="Q135" s="1437"/>
      <c r="R135" s="561"/>
      <c r="S135" s="562"/>
      <c r="T135" s="562"/>
      <c r="U135" s="562"/>
      <c r="V135" s="562"/>
      <c r="W135" s="563"/>
      <c r="X135" s="1465"/>
      <c r="Y135" s="1465"/>
      <c r="Z135" s="1435" t="str">
        <f>IF(扶養控除!D10="別居","☑","□")</f>
        <v>☑</v>
      </c>
      <c r="AA135" s="1437" t="s">
        <v>105</v>
      </c>
      <c r="AB135" s="1437"/>
      <c r="AC135" s="1429"/>
      <c r="AD135" s="1567"/>
      <c r="AE135" s="1568"/>
      <c r="AF135" s="440"/>
      <c r="AG135" s="1812"/>
      <c r="AH135" s="1812"/>
      <c r="AI135" s="431"/>
      <c r="AJ135" s="1628"/>
      <c r="AK135" s="1629"/>
      <c r="AL135" s="1477"/>
      <c r="AM135" s="1478"/>
      <c r="AN135" s="1478"/>
      <c r="AO135" s="1478"/>
      <c r="AP135" s="1478"/>
      <c r="AQ135" s="1478"/>
      <c r="AR135" s="1478"/>
      <c r="AS135" s="1479"/>
      <c r="AT135" s="1575"/>
      <c r="AU135" s="1074"/>
      <c r="AV135" s="1450"/>
      <c r="AW135" s="1451"/>
      <c r="AX135" s="1451"/>
      <c r="AY135" s="1451"/>
      <c r="AZ135" s="1451"/>
      <c r="BA135" s="1451"/>
      <c r="BB135" s="1451"/>
      <c r="BC135" s="1451"/>
      <c r="BD135" s="1451"/>
      <c r="BE135" s="1455"/>
      <c r="BF135" s="5"/>
      <c r="BI135" s="152"/>
    </row>
    <row r="136" spans="1:63" ht="3.75" customHeight="1" x14ac:dyDescent="0.4">
      <c r="A136" s="431"/>
      <c r="B136" s="1873"/>
      <c r="C136" s="1873"/>
      <c r="D136" s="476"/>
      <c r="E136" s="477"/>
      <c r="F136" s="1524"/>
      <c r="G136" s="1421"/>
      <c r="H136" s="1421"/>
      <c r="I136" s="1434"/>
      <c r="J136" s="1434"/>
      <c r="K136" s="1434"/>
      <c r="L136" s="1434"/>
      <c r="M136" s="1434"/>
      <c r="N136" s="1434"/>
      <c r="O136" s="1434"/>
      <c r="P136" s="1437"/>
      <c r="Q136" s="1437"/>
      <c r="R136" s="561"/>
      <c r="S136" s="562"/>
      <c r="T136" s="562"/>
      <c r="U136" s="562"/>
      <c r="V136" s="562"/>
      <c r="W136" s="563"/>
      <c r="X136" s="1465"/>
      <c r="Y136" s="1465"/>
      <c r="Z136" s="1436"/>
      <c r="AA136" s="1437"/>
      <c r="AB136" s="1437"/>
      <c r="AC136" s="1429"/>
      <c r="AD136" s="1567"/>
      <c r="AE136" s="1568"/>
      <c r="AF136" s="438"/>
      <c r="AG136" s="1812"/>
      <c r="AH136" s="1812"/>
      <c r="AI136" s="431"/>
      <c r="AJ136" s="1628"/>
      <c r="AK136" s="1629"/>
      <c r="AL136" s="1477"/>
      <c r="AM136" s="1478"/>
      <c r="AN136" s="1478"/>
      <c r="AO136" s="1478"/>
      <c r="AP136" s="1478"/>
      <c r="AQ136" s="1478"/>
      <c r="AR136" s="1478"/>
      <c r="AS136" s="1479"/>
      <c r="AT136" s="1575"/>
      <c r="AU136" s="1074"/>
      <c r="AV136" s="1450"/>
      <c r="AW136" s="1451"/>
      <c r="AX136" s="1451"/>
      <c r="AY136" s="1451"/>
      <c r="AZ136" s="1451"/>
      <c r="BA136" s="1451"/>
      <c r="BB136" s="1451"/>
      <c r="BC136" s="1451"/>
      <c r="BD136" s="1451"/>
      <c r="BE136" s="1455"/>
      <c r="BF136" s="5"/>
      <c r="BI136" s="152"/>
    </row>
    <row r="137" spans="1:63" ht="3.75" customHeight="1" x14ac:dyDescent="0.4">
      <c r="A137" s="431"/>
      <c r="B137" s="1873"/>
      <c r="C137" s="1873"/>
      <c r="D137" s="476"/>
      <c r="E137" s="477"/>
      <c r="F137" s="1524"/>
      <c r="G137" s="1421"/>
      <c r="H137" s="1421"/>
      <c r="I137" s="1434"/>
      <c r="J137" s="1434"/>
      <c r="K137" s="1434"/>
      <c r="L137" s="1434"/>
      <c r="M137" s="1434"/>
      <c r="N137" s="1434"/>
      <c r="O137" s="1434"/>
      <c r="P137" s="1437"/>
      <c r="Q137" s="1437"/>
      <c r="R137" s="561"/>
      <c r="S137" s="562"/>
      <c r="T137" s="562"/>
      <c r="U137" s="562"/>
      <c r="V137" s="562"/>
      <c r="W137" s="563"/>
      <c r="X137" s="1465"/>
      <c r="Y137" s="1465"/>
      <c r="Z137" s="1436"/>
      <c r="AA137" s="1437"/>
      <c r="AB137" s="1437"/>
      <c r="AC137" s="1429"/>
      <c r="AD137" s="1567"/>
      <c r="AE137" s="1568"/>
      <c r="AF137" s="438"/>
      <c r="AG137" s="1812"/>
      <c r="AH137" s="1812"/>
      <c r="AI137" s="431"/>
      <c r="AJ137" s="1628"/>
      <c r="AK137" s="1629"/>
      <c r="AL137" s="1480"/>
      <c r="AM137" s="1481"/>
      <c r="AN137" s="1481"/>
      <c r="AO137" s="1481"/>
      <c r="AP137" s="1481"/>
      <c r="AQ137" s="1481"/>
      <c r="AR137" s="1481"/>
      <c r="AS137" s="1482"/>
      <c r="AT137" s="1576"/>
      <c r="AU137" s="1131"/>
      <c r="AV137" s="1457"/>
      <c r="AW137" s="1458"/>
      <c r="AX137" s="1458"/>
      <c r="AY137" s="1458"/>
      <c r="AZ137" s="1458"/>
      <c r="BA137" s="1458"/>
      <c r="BB137" s="1458"/>
      <c r="BC137" s="1458"/>
      <c r="BD137" s="1458"/>
      <c r="BE137" s="1473"/>
      <c r="BF137" s="5"/>
      <c r="BI137" s="152"/>
    </row>
    <row r="138" spans="1:63" ht="3.75" customHeight="1" x14ac:dyDescent="0.4">
      <c r="A138" s="431"/>
      <c r="B138" s="1873"/>
      <c r="C138" s="1873"/>
      <c r="D138" s="476"/>
      <c r="E138" s="477"/>
      <c r="F138" s="1524"/>
      <c r="G138" s="1421"/>
      <c r="H138" s="1421"/>
      <c r="I138" s="1434"/>
      <c r="J138" s="1434"/>
      <c r="K138" s="1434"/>
      <c r="L138" s="1434"/>
      <c r="M138" s="1434"/>
      <c r="N138" s="1434"/>
      <c r="O138" s="1434"/>
      <c r="P138" s="1437"/>
      <c r="Q138" s="1437"/>
      <c r="R138" s="564"/>
      <c r="S138" s="565"/>
      <c r="T138" s="565"/>
      <c r="U138" s="565"/>
      <c r="V138" s="565"/>
      <c r="W138" s="566"/>
      <c r="X138" s="1465"/>
      <c r="Y138" s="1465"/>
      <c r="Z138" s="1436"/>
      <c r="AA138" s="1437"/>
      <c r="AB138" s="1437"/>
      <c r="AC138" s="1429"/>
      <c r="AD138" s="1569"/>
      <c r="AE138" s="1570"/>
      <c r="AF138" s="438"/>
      <c r="AG138" s="1812"/>
      <c r="AH138" s="1812"/>
      <c r="AI138" s="431"/>
      <c r="AJ138" s="1628"/>
      <c r="AK138" s="1629"/>
      <c r="AL138" s="1474" t="s">
        <v>141</v>
      </c>
      <c r="AM138" s="1475"/>
      <c r="AN138" s="1475"/>
      <c r="AO138" s="1475"/>
      <c r="AP138" s="1475"/>
      <c r="AQ138" s="1475"/>
      <c r="AR138" s="1475"/>
      <c r="AS138" s="1476"/>
      <c r="AT138" s="1574" t="s">
        <v>142</v>
      </c>
      <c r="AU138" s="1072"/>
      <c r="AV138" s="1449"/>
      <c r="AW138" s="1449"/>
      <c r="AX138" s="1449"/>
      <c r="AY138" s="1449"/>
      <c r="AZ138" s="1449"/>
      <c r="BA138" s="1449"/>
      <c r="BB138" s="1449"/>
      <c r="BC138" s="1449"/>
      <c r="BD138" s="1449"/>
      <c r="BE138" s="1454"/>
      <c r="BF138" s="5"/>
      <c r="BI138" s="152"/>
    </row>
    <row r="139" spans="1:63" ht="3.75" customHeight="1" x14ac:dyDescent="0.4">
      <c r="A139" s="431"/>
      <c r="B139" s="1873"/>
      <c r="C139" s="1873"/>
      <c r="D139" s="476"/>
      <c r="E139" s="477"/>
      <c r="F139" s="1524"/>
      <c r="G139" s="1421" t="s">
        <v>9</v>
      </c>
      <c r="H139" s="575"/>
      <c r="I139" s="1422"/>
      <c r="J139" s="567">
        <f>扶養控除!D8</f>
        <v>0</v>
      </c>
      <c r="K139" s="568"/>
      <c r="L139" s="568"/>
      <c r="M139" s="568"/>
      <c r="N139" s="568"/>
      <c r="O139" s="568"/>
      <c r="P139" s="568"/>
      <c r="Q139" s="568"/>
      <c r="R139" s="568"/>
      <c r="S139" s="568"/>
      <c r="T139" s="568"/>
      <c r="U139" s="569"/>
      <c r="V139" s="575" t="s">
        <v>143</v>
      </c>
      <c r="W139" s="575"/>
      <c r="X139" s="575"/>
      <c r="Y139" s="577"/>
      <c r="Z139" s="577"/>
      <c r="AA139" s="577"/>
      <c r="AB139" s="577"/>
      <c r="AC139" s="578"/>
      <c r="AD139" s="1460" t="s">
        <v>144</v>
      </c>
      <c r="AE139" s="1461"/>
      <c r="AF139" s="438"/>
      <c r="AG139" s="1812"/>
      <c r="AH139" s="1812"/>
      <c r="AI139" s="431"/>
      <c r="AJ139" s="1628"/>
      <c r="AK139" s="1629"/>
      <c r="AL139" s="1477"/>
      <c r="AM139" s="1478"/>
      <c r="AN139" s="1478"/>
      <c r="AO139" s="1478"/>
      <c r="AP139" s="1478"/>
      <c r="AQ139" s="1478"/>
      <c r="AR139" s="1478"/>
      <c r="AS139" s="1479"/>
      <c r="AT139" s="1575"/>
      <c r="AU139" s="1074"/>
      <c r="AV139" s="1451"/>
      <c r="AW139" s="1451"/>
      <c r="AX139" s="1451"/>
      <c r="AY139" s="1451"/>
      <c r="AZ139" s="1451"/>
      <c r="BA139" s="1451"/>
      <c r="BB139" s="1451"/>
      <c r="BC139" s="1451"/>
      <c r="BD139" s="1451"/>
      <c r="BE139" s="1455"/>
      <c r="BF139" s="5"/>
      <c r="BI139" s="152"/>
    </row>
    <row r="140" spans="1:63" ht="3.75" customHeight="1" x14ac:dyDescent="0.4">
      <c r="A140" s="431"/>
      <c r="B140" s="1873"/>
      <c r="C140" s="1873"/>
      <c r="D140" s="476"/>
      <c r="E140" s="477"/>
      <c r="F140" s="1524"/>
      <c r="G140" s="575"/>
      <c r="H140" s="575"/>
      <c r="I140" s="1422"/>
      <c r="J140" s="570"/>
      <c r="K140" s="536"/>
      <c r="L140" s="536"/>
      <c r="M140" s="536"/>
      <c r="N140" s="536"/>
      <c r="O140" s="536"/>
      <c r="P140" s="536"/>
      <c r="Q140" s="536"/>
      <c r="R140" s="536"/>
      <c r="S140" s="536"/>
      <c r="T140" s="536"/>
      <c r="U140" s="571"/>
      <c r="V140" s="575"/>
      <c r="W140" s="575"/>
      <c r="X140" s="575"/>
      <c r="Y140" s="577"/>
      <c r="Z140" s="577"/>
      <c r="AA140" s="577"/>
      <c r="AB140" s="577"/>
      <c r="AC140" s="578"/>
      <c r="AD140" s="1460"/>
      <c r="AE140" s="1461"/>
      <c r="AF140" s="438"/>
      <c r="AG140" s="1812"/>
      <c r="AH140" s="1812"/>
      <c r="AI140" s="431"/>
      <c r="AJ140" s="1628"/>
      <c r="AK140" s="1629"/>
      <c r="AL140" s="1477"/>
      <c r="AM140" s="1478"/>
      <c r="AN140" s="1478"/>
      <c r="AO140" s="1478"/>
      <c r="AP140" s="1478"/>
      <c r="AQ140" s="1478"/>
      <c r="AR140" s="1478"/>
      <c r="AS140" s="1479"/>
      <c r="AT140" s="1575"/>
      <c r="AU140" s="1074"/>
      <c r="AV140" s="1451"/>
      <c r="AW140" s="1451"/>
      <c r="AX140" s="1451"/>
      <c r="AY140" s="1451"/>
      <c r="AZ140" s="1451"/>
      <c r="BA140" s="1451"/>
      <c r="BB140" s="1451"/>
      <c r="BC140" s="1451"/>
      <c r="BD140" s="1451"/>
      <c r="BE140" s="1455"/>
      <c r="BF140" s="5"/>
      <c r="BI140" s="152"/>
    </row>
    <row r="141" spans="1:63" ht="3.75" customHeight="1" x14ac:dyDescent="0.4">
      <c r="A141" s="431"/>
      <c r="B141" s="1873"/>
      <c r="C141" s="1873"/>
      <c r="D141" s="476"/>
      <c r="E141" s="477"/>
      <c r="F141" s="1524"/>
      <c r="G141" s="576"/>
      <c r="H141" s="576"/>
      <c r="I141" s="1645"/>
      <c r="J141" s="572"/>
      <c r="K141" s="573"/>
      <c r="L141" s="573"/>
      <c r="M141" s="573"/>
      <c r="N141" s="573"/>
      <c r="O141" s="573"/>
      <c r="P141" s="573"/>
      <c r="Q141" s="573"/>
      <c r="R141" s="573"/>
      <c r="S141" s="573"/>
      <c r="T141" s="573"/>
      <c r="U141" s="574"/>
      <c r="V141" s="576"/>
      <c r="W141" s="576"/>
      <c r="X141" s="576"/>
      <c r="Y141" s="579"/>
      <c r="Z141" s="579"/>
      <c r="AA141" s="579"/>
      <c r="AB141" s="579"/>
      <c r="AC141" s="580"/>
      <c r="AD141" s="682"/>
      <c r="AE141" s="1640"/>
      <c r="AF141" s="438"/>
      <c r="AG141" s="1812"/>
      <c r="AH141" s="1812"/>
      <c r="AI141" s="431"/>
      <c r="AJ141" s="1628"/>
      <c r="AK141" s="1629"/>
      <c r="AL141" s="1480"/>
      <c r="AM141" s="1481"/>
      <c r="AN141" s="1481"/>
      <c r="AO141" s="1481"/>
      <c r="AP141" s="1481"/>
      <c r="AQ141" s="1481"/>
      <c r="AR141" s="1481"/>
      <c r="AS141" s="1482"/>
      <c r="AT141" s="1576"/>
      <c r="AU141" s="1131"/>
      <c r="AV141" s="1458"/>
      <c r="AW141" s="1458"/>
      <c r="AX141" s="1458"/>
      <c r="AY141" s="1458"/>
      <c r="AZ141" s="1458"/>
      <c r="BA141" s="1458"/>
      <c r="BB141" s="1458"/>
      <c r="BC141" s="1458"/>
      <c r="BD141" s="1458"/>
      <c r="BE141" s="1473"/>
      <c r="BF141" s="5"/>
      <c r="BI141" s="152"/>
    </row>
    <row r="142" spans="1:63" ht="3.75" customHeight="1" x14ac:dyDescent="0.4">
      <c r="A142" s="431"/>
      <c r="B142" s="1873"/>
      <c r="C142" s="1873"/>
      <c r="D142" s="1641" t="s">
        <v>145</v>
      </c>
      <c r="E142" s="1642"/>
      <c r="F142" s="1643">
        <v>2</v>
      </c>
      <c r="G142" s="1577" t="s">
        <v>135</v>
      </c>
      <c r="H142" s="1577"/>
      <c r="I142" s="1542">
        <f>扶養控除!D11</f>
        <v>0</v>
      </c>
      <c r="J142" s="1542"/>
      <c r="K142" s="1542"/>
      <c r="L142" s="1542"/>
      <c r="M142" s="1542"/>
      <c r="N142" s="1542"/>
      <c r="O142" s="1542"/>
      <c r="P142" s="1541" t="s">
        <v>120</v>
      </c>
      <c r="Q142" s="1541"/>
      <c r="R142" s="558" t="str">
        <f>IFERROR(扶養控除!U11,"")</f>
        <v/>
      </c>
      <c r="S142" s="559"/>
      <c r="T142" s="559"/>
      <c r="U142" s="559"/>
      <c r="V142" s="559"/>
      <c r="W142" s="560"/>
      <c r="X142" s="1527" t="s">
        <v>136</v>
      </c>
      <c r="Y142" s="1527"/>
      <c r="Z142" s="1435" t="str">
        <f>IF(扶養控除!D16="同居","☑","□")</f>
        <v>☑</v>
      </c>
      <c r="AA142" s="1435" t="s">
        <v>101</v>
      </c>
      <c r="AB142" s="1435"/>
      <c r="AC142" s="1522" t="s">
        <v>137</v>
      </c>
      <c r="AD142" s="1528">
        <f>扶養控除!D15</f>
        <v>0</v>
      </c>
      <c r="AE142" s="1529"/>
      <c r="AF142" s="438"/>
      <c r="AG142" s="1812"/>
      <c r="AH142" s="1812"/>
      <c r="AI142" s="431"/>
      <c r="AJ142" s="1628"/>
      <c r="AK142" s="1629"/>
      <c r="AL142" s="1549" t="s">
        <v>146</v>
      </c>
      <c r="AM142" s="1550"/>
      <c r="AN142" s="1550"/>
      <c r="AO142" s="1550"/>
      <c r="AP142" s="1550"/>
      <c r="AQ142" s="1550"/>
      <c r="AR142" s="1550"/>
      <c r="AS142" s="1551"/>
      <c r="AT142" s="656" t="s">
        <v>147</v>
      </c>
      <c r="AU142" s="658"/>
      <c r="AV142" s="1448"/>
      <c r="AW142" s="1449"/>
      <c r="AX142" s="1449"/>
      <c r="AY142" s="1449"/>
      <c r="AZ142" s="1449"/>
      <c r="BA142" s="1449"/>
      <c r="BB142" s="1449"/>
      <c r="BC142" s="1449"/>
      <c r="BD142" s="1449"/>
      <c r="BE142" s="1454"/>
      <c r="BF142" s="5"/>
      <c r="BI142" s="26"/>
      <c r="BJ142" s="26"/>
      <c r="BK142" s="26"/>
    </row>
    <row r="143" spans="1:63" ht="3.75" customHeight="1" x14ac:dyDescent="0.4">
      <c r="A143" s="431"/>
      <c r="B143" s="1873"/>
      <c r="C143" s="1873"/>
      <c r="D143" s="1641"/>
      <c r="E143" s="1642"/>
      <c r="F143" s="1524"/>
      <c r="G143" s="1508"/>
      <c r="H143" s="1508"/>
      <c r="I143" s="1510"/>
      <c r="J143" s="1510"/>
      <c r="K143" s="1510"/>
      <c r="L143" s="1510"/>
      <c r="M143" s="1510"/>
      <c r="N143" s="1510"/>
      <c r="O143" s="1510"/>
      <c r="P143" s="1437"/>
      <c r="Q143" s="1437"/>
      <c r="R143" s="561"/>
      <c r="S143" s="562"/>
      <c r="T143" s="562"/>
      <c r="U143" s="562"/>
      <c r="V143" s="562"/>
      <c r="W143" s="563"/>
      <c r="X143" s="1465"/>
      <c r="Y143" s="1465"/>
      <c r="Z143" s="1436"/>
      <c r="AA143" s="1436"/>
      <c r="AB143" s="1436"/>
      <c r="AC143" s="1429"/>
      <c r="AD143" s="1432"/>
      <c r="AE143" s="1433"/>
      <c r="AF143" s="438"/>
      <c r="AG143" s="1812"/>
      <c r="AH143" s="1812"/>
      <c r="AI143" s="431"/>
      <c r="AJ143" s="1628"/>
      <c r="AK143" s="1629"/>
      <c r="AL143" s="1552"/>
      <c r="AM143" s="1553"/>
      <c r="AN143" s="1553"/>
      <c r="AO143" s="1553"/>
      <c r="AP143" s="1553"/>
      <c r="AQ143" s="1553"/>
      <c r="AR143" s="1553"/>
      <c r="AS143" s="1554"/>
      <c r="AT143" s="659"/>
      <c r="AU143" s="661"/>
      <c r="AV143" s="1450"/>
      <c r="AW143" s="1451"/>
      <c r="AX143" s="1451"/>
      <c r="AY143" s="1451"/>
      <c r="AZ143" s="1451"/>
      <c r="BA143" s="1451"/>
      <c r="BB143" s="1451"/>
      <c r="BC143" s="1451"/>
      <c r="BD143" s="1451"/>
      <c r="BE143" s="1455"/>
      <c r="BF143" s="5"/>
      <c r="BI143" s="26"/>
      <c r="BJ143" s="26"/>
      <c r="BK143" s="26"/>
    </row>
    <row r="144" spans="1:63" ht="3.75" customHeight="1" x14ac:dyDescent="0.4">
      <c r="A144" s="431"/>
      <c r="B144" s="1873"/>
      <c r="C144" s="1873"/>
      <c r="D144" s="1641"/>
      <c r="E144" s="1642"/>
      <c r="F144" s="1524"/>
      <c r="G144" s="1508"/>
      <c r="H144" s="1508"/>
      <c r="I144" s="1510"/>
      <c r="J144" s="1510"/>
      <c r="K144" s="1510"/>
      <c r="L144" s="1510"/>
      <c r="M144" s="1510"/>
      <c r="N144" s="1510"/>
      <c r="O144" s="1510"/>
      <c r="P144" s="1437"/>
      <c r="Q144" s="1437"/>
      <c r="R144" s="561"/>
      <c r="S144" s="562"/>
      <c r="T144" s="562"/>
      <c r="U144" s="562"/>
      <c r="V144" s="562"/>
      <c r="W144" s="563"/>
      <c r="X144" s="1465"/>
      <c r="Y144" s="1465"/>
      <c r="Z144" s="1436"/>
      <c r="AA144" s="1436"/>
      <c r="AB144" s="1436"/>
      <c r="AC144" s="1429"/>
      <c r="AD144" s="1432"/>
      <c r="AE144" s="1433"/>
      <c r="AF144" s="438"/>
      <c r="AG144" s="1812"/>
      <c r="AH144" s="1812"/>
      <c r="AI144" s="431"/>
      <c r="AJ144" s="1628"/>
      <c r="AK144" s="1629"/>
      <c r="AL144" s="1552"/>
      <c r="AM144" s="1553"/>
      <c r="AN144" s="1553"/>
      <c r="AO144" s="1553"/>
      <c r="AP144" s="1553"/>
      <c r="AQ144" s="1553"/>
      <c r="AR144" s="1553"/>
      <c r="AS144" s="1553"/>
      <c r="AT144" s="659" t="s">
        <v>81</v>
      </c>
      <c r="AU144" s="661"/>
      <c r="AV144" s="1450"/>
      <c r="AW144" s="1451"/>
      <c r="AX144" s="1451"/>
      <c r="AY144" s="1451"/>
      <c r="AZ144" s="1451"/>
      <c r="BA144" s="1451"/>
      <c r="BB144" s="1451"/>
      <c r="BC144" s="1451"/>
      <c r="BD144" s="1451"/>
      <c r="BE144" s="1455"/>
      <c r="BF144" s="5"/>
      <c r="BI144" s="26"/>
      <c r="BJ144" s="26"/>
      <c r="BK144" s="26"/>
    </row>
    <row r="145" spans="1:61" ht="3.75" customHeight="1" x14ac:dyDescent="0.4">
      <c r="A145" s="431"/>
      <c r="B145" s="1873"/>
      <c r="C145" s="1873"/>
      <c r="D145" s="1641"/>
      <c r="E145" s="1642"/>
      <c r="F145" s="1524"/>
      <c r="G145" s="1421" t="s">
        <v>104</v>
      </c>
      <c r="H145" s="1421"/>
      <c r="I145" s="1434">
        <f>扶養控除!D12</f>
        <v>0</v>
      </c>
      <c r="J145" s="1434"/>
      <c r="K145" s="1434"/>
      <c r="L145" s="1434"/>
      <c r="M145" s="1434"/>
      <c r="N145" s="1434"/>
      <c r="O145" s="1434"/>
      <c r="P145" s="1437"/>
      <c r="Q145" s="1437"/>
      <c r="R145" s="561"/>
      <c r="S145" s="562"/>
      <c r="T145" s="562"/>
      <c r="U145" s="562"/>
      <c r="V145" s="562"/>
      <c r="W145" s="563"/>
      <c r="X145" s="1465"/>
      <c r="Y145" s="1465"/>
      <c r="Z145" s="1436"/>
      <c r="AA145" s="1436"/>
      <c r="AB145" s="1436"/>
      <c r="AC145" s="1429"/>
      <c r="AD145" s="1432"/>
      <c r="AE145" s="1433"/>
      <c r="AF145" s="438"/>
      <c r="AG145" s="1812"/>
      <c r="AH145" s="1812"/>
      <c r="AI145" s="431"/>
      <c r="AJ145" s="1628"/>
      <c r="AK145" s="1629"/>
      <c r="AL145" s="1555"/>
      <c r="AM145" s="1556"/>
      <c r="AN145" s="1556"/>
      <c r="AO145" s="1556"/>
      <c r="AP145" s="1556"/>
      <c r="AQ145" s="1556"/>
      <c r="AR145" s="1556"/>
      <c r="AS145" s="1556"/>
      <c r="AT145" s="662"/>
      <c r="AU145" s="664"/>
      <c r="AV145" s="1457"/>
      <c r="AW145" s="1458"/>
      <c r="AX145" s="1458"/>
      <c r="AY145" s="1458"/>
      <c r="AZ145" s="1458"/>
      <c r="BA145" s="1458"/>
      <c r="BB145" s="1458"/>
      <c r="BC145" s="1458"/>
      <c r="BD145" s="1458"/>
      <c r="BE145" s="1473"/>
      <c r="BF145" s="5"/>
      <c r="BI145" s="152"/>
    </row>
    <row r="146" spans="1:61" ht="3.75" customHeight="1" x14ac:dyDescent="0.4">
      <c r="A146" s="431"/>
      <c r="B146" s="1873"/>
      <c r="C146" s="1873"/>
      <c r="D146" s="1641"/>
      <c r="E146" s="1642"/>
      <c r="F146" s="1524"/>
      <c r="G146" s="1421"/>
      <c r="H146" s="1421"/>
      <c r="I146" s="1434"/>
      <c r="J146" s="1434"/>
      <c r="K146" s="1434"/>
      <c r="L146" s="1434"/>
      <c r="M146" s="1434"/>
      <c r="N146" s="1434"/>
      <c r="O146" s="1434"/>
      <c r="P146" s="1437"/>
      <c r="Q146" s="1437"/>
      <c r="R146" s="561"/>
      <c r="S146" s="562"/>
      <c r="T146" s="562"/>
      <c r="U146" s="562"/>
      <c r="V146" s="562"/>
      <c r="W146" s="563"/>
      <c r="X146" s="1465"/>
      <c r="Y146" s="1465"/>
      <c r="Z146" s="1435" t="str">
        <f>IF(扶養控除!D16="別居","☑","□")</f>
        <v>☑</v>
      </c>
      <c r="AA146" s="1437" t="s">
        <v>105</v>
      </c>
      <c r="AB146" s="1437"/>
      <c r="AC146" s="1429"/>
      <c r="AD146" s="1432"/>
      <c r="AE146" s="1433"/>
      <c r="AF146" s="440"/>
      <c r="AG146" s="1812"/>
      <c r="AH146" s="1812"/>
      <c r="AI146" s="431"/>
      <c r="AJ146" s="1628"/>
      <c r="AK146" s="1629"/>
      <c r="AL146" s="1557" t="s">
        <v>148</v>
      </c>
      <c r="AM146" s="1558"/>
      <c r="AN146" s="1558"/>
      <c r="AO146" s="1558"/>
      <c r="AP146" s="1558"/>
      <c r="AQ146" s="1558"/>
      <c r="AR146" s="1558"/>
      <c r="AS146" s="1558"/>
      <c r="AT146" s="659" t="s">
        <v>149</v>
      </c>
      <c r="AU146" s="661"/>
      <c r="AV146" s="1449"/>
      <c r="AW146" s="1449"/>
      <c r="AX146" s="1449"/>
      <c r="AY146" s="1449"/>
      <c r="AZ146" s="1449"/>
      <c r="BA146" s="1449"/>
      <c r="BB146" s="1449"/>
      <c r="BC146" s="1449"/>
      <c r="BD146" s="1449"/>
      <c r="BE146" s="1454"/>
      <c r="BF146" s="5"/>
      <c r="BI146" s="152"/>
    </row>
    <row r="147" spans="1:61" ht="3.75" customHeight="1" x14ac:dyDescent="0.4">
      <c r="A147" s="431"/>
      <c r="B147" s="1873"/>
      <c r="C147" s="1873"/>
      <c r="D147" s="1641"/>
      <c r="E147" s="1642"/>
      <c r="F147" s="1524"/>
      <c r="G147" s="1421"/>
      <c r="H147" s="1421"/>
      <c r="I147" s="1434"/>
      <c r="J147" s="1434"/>
      <c r="K147" s="1434"/>
      <c r="L147" s="1434"/>
      <c r="M147" s="1434"/>
      <c r="N147" s="1434"/>
      <c r="O147" s="1434"/>
      <c r="P147" s="1437"/>
      <c r="Q147" s="1437"/>
      <c r="R147" s="561"/>
      <c r="S147" s="562"/>
      <c r="T147" s="562"/>
      <c r="U147" s="562"/>
      <c r="V147" s="562"/>
      <c r="W147" s="563"/>
      <c r="X147" s="1465"/>
      <c r="Y147" s="1465"/>
      <c r="Z147" s="1436"/>
      <c r="AA147" s="1437"/>
      <c r="AB147" s="1437"/>
      <c r="AC147" s="1429"/>
      <c r="AD147" s="1432"/>
      <c r="AE147" s="1433"/>
      <c r="AF147" s="440"/>
      <c r="AG147" s="1812"/>
      <c r="AH147" s="1812"/>
      <c r="AI147" s="431"/>
      <c r="AJ147" s="1628"/>
      <c r="AK147" s="1629"/>
      <c r="AL147" s="1543"/>
      <c r="AM147" s="1544"/>
      <c r="AN147" s="1544"/>
      <c r="AO147" s="1544"/>
      <c r="AP147" s="1544"/>
      <c r="AQ147" s="1544"/>
      <c r="AR147" s="1544"/>
      <c r="AS147" s="1544"/>
      <c r="AT147" s="659"/>
      <c r="AU147" s="661"/>
      <c r="AV147" s="1451"/>
      <c r="AW147" s="1451"/>
      <c r="AX147" s="1451"/>
      <c r="AY147" s="1451"/>
      <c r="AZ147" s="1451"/>
      <c r="BA147" s="1451"/>
      <c r="BB147" s="1451"/>
      <c r="BC147" s="1451"/>
      <c r="BD147" s="1451"/>
      <c r="BE147" s="1455"/>
      <c r="BF147" s="5"/>
      <c r="BI147" s="152"/>
    </row>
    <row r="148" spans="1:61" ht="3.75" customHeight="1" x14ac:dyDescent="0.4">
      <c r="A148" s="431"/>
      <c r="B148" s="1873"/>
      <c r="C148" s="1873"/>
      <c r="D148" s="478"/>
      <c r="E148" s="479"/>
      <c r="F148" s="1524"/>
      <c r="G148" s="1421"/>
      <c r="H148" s="1421"/>
      <c r="I148" s="1434"/>
      <c r="J148" s="1434"/>
      <c r="K148" s="1434"/>
      <c r="L148" s="1434"/>
      <c r="M148" s="1434"/>
      <c r="N148" s="1434"/>
      <c r="O148" s="1434"/>
      <c r="P148" s="1437"/>
      <c r="Q148" s="1437"/>
      <c r="R148" s="561"/>
      <c r="S148" s="562"/>
      <c r="T148" s="562"/>
      <c r="U148" s="562"/>
      <c r="V148" s="562"/>
      <c r="W148" s="563"/>
      <c r="X148" s="1465"/>
      <c r="Y148" s="1465"/>
      <c r="Z148" s="1436"/>
      <c r="AA148" s="1437"/>
      <c r="AB148" s="1437"/>
      <c r="AC148" s="1429"/>
      <c r="AD148" s="1432"/>
      <c r="AE148" s="1433"/>
      <c r="AF148" s="440"/>
      <c r="AG148" s="1812"/>
      <c r="AH148" s="1812"/>
      <c r="AI148" s="431"/>
      <c r="AJ148" s="1628"/>
      <c r="AK148" s="1629"/>
      <c r="AL148" s="1543" t="s">
        <v>150</v>
      </c>
      <c r="AM148" s="1544"/>
      <c r="AN148" s="1544"/>
      <c r="AO148" s="1544"/>
      <c r="AP148" s="1544"/>
      <c r="AQ148" s="1544"/>
      <c r="AR148" s="1544"/>
      <c r="AS148" s="1545"/>
      <c r="AT148" s="659" t="s">
        <v>151</v>
      </c>
      <c r="AU148" s="661"/>
      <c r="AV148" s="1450"/>
      <c r="AW148" s="1451"/>
      <c r="AX148" s="1451"/>
      <c r="AY148" s="1451"/>
      <c r="AZ148" s="1451"/>
      <c r="BA148" s="1451"/>
      <c r="BB148" s="1451"/>
      <c r="BC148" s="1451"/>
      <c r="BD148" s="1451"/>
      <c r="BE148" s="1455"/>
      <c r="BF148" s="5"/>
      <c r="BI148" s="152"/>
    </row>
    <row r="149" spans="1:61" ht="3.75" customHeight="1" x14ac:dyDescent="0.4">
      <c r="A149" s="431"/>
      <c r="B149" s="1873"/>
      <c r="C149" s="1873"/>
      <c r="D149" s="1518" t="s">
        <v>152</v>
      </c>
      <c r="E149" s="1519"/>
      <c r="F149" s="1524"/>
      <c r="G149" s="1421"/>
      <c r="H149" s="1421"/>
      <c r="I149" s="1434"/>
      <c r="J149" s="1434"/>
      <c r="K149" s="1434"/>
      <c r="L149" s="1434"/>
      <c r="M149" s="1434"/>
      <c r="N149" s="1434"/>
      <c r="O149" s="1434"/>
      <c r="P149" s="1437"/>
      <c r="Q149" s="1437"/>
      <c r="R149" s="564"/>
      <c r="S149" s="565"/>
      <c r="T149" s="565"/>
      <c r="U149" s="565"/>
      <c r="V149" s="565"/>
      <c r="W149" s="566"/>
      <c r="X149" s="1465"/>
      <c r="Y149" s="1465"/>
      <c r="Z149" s="1436"/>
      <c r="AA149" s="1437"/>
      <c r="AB149" s="1437"/>
      <c r="AC149" s="1429"/>
      <c r="AD149" s="1432"/>
      <c r="AE149" s="1433"/>
      <c r="AF149" s="440"/>
      <c r="AG149" s="1812"/>
      <c r="AH149" s="1812"/>
      <c r="AI149" s="431"/>
      <c r="AJ149" s="1628"/>
      <c r="AK149" s="1629"/>
      <c r="AL149" s="1546"/>
      <c r="AM149" s="1547"/>
      <c r="AN149" s="1547"/>
      <c r="AO149" s="1547"/>
      <c r="AP149" s="1547"/>
      <c r="AQ149" s="1547"/>
      <c r="AR149" s="1547"/>
      <c r="AS149" s="1548"/>
      <c r="AT149" s="659"/>
      <c r="AU149" s="661"/>
      <c r="AV149" s="1457"/>
      <c r="AW149" s="1458"/>
      <c r="AX149" s="1458"/>
      <c r="AY149" s="1458"/>
      <c r="AZ149" s="1458"/>
      <c r="BA149" s="1458"/>
      <c r="BB149" s="1458"/>
      <c r="BC149" s="1458"/>
      <c r="BD149" s="1458"/>
      <c r="BE149" s="1473"/>
      <c r="BF149" s="5"/>
    </row>
    <row r="150" spans="1:61" ht="3.75" customHeight="1" x14ac:dyDescent="0.4">
      <c r="A150" s="431"/>
      <c r="B150" s="1873"/>
      <c r="C150" s="1873"/>
      <c r="D150" s="1518"/>
      <c r="E150" s="1519"/>
      <c r="F150" s="1524"/>
      <c r="G150" s="1421" t="s">
        <v>9</v>
      </c>
      <c r="H150" s="575"/>
      <c r="I150" s="1422"/>
      <c r="J150" s="567">
        <f>扶養控除!D14</f>
        <v>0</v>
      </c>
      <c r="K150" s="568"/>
      <c r="L150" s="568"/>
      <c r="M150" s="568"/>
      <c r="N150" s="568"/>
      <c r="O150" s="568"/>
      <c r="P150" s="568"/>
      <c r="Q150" s="568"/>
      <c r="R150" s="568"/>
      <c r="S150" s="568"/>
      <c r="T150" s="568"/>
      <c r="U150" s="569"/>
      <c r="V150" s="575" t="s">
        <v>143</v>
      </c>
      <c r="W150" s="575"/>
      <c r="X150" s="575"/>
      <c r="Y150" s="577"/>
      <c r="Z150" s="577"/>
      <c r="AA150" s="577"/>
      <c r="AB150" s="577"/>
      <c r="AC150" s="578"/>
      <c r="AD150" s="1460" t="s">
        <v>144</v>
      </c>
      <c r="AE150" s="1461"/>
      <c r="AF150" s="440"/>
      <c r="AG150" s="1812"/>
      <c r="AH150" s="1812"/>
      <c r="AI150" s="431"/>
      <c r="AJ150" s="1628"/>
      <c r="AK150" s="1629"/>
      <c r="AL150" s="1530" t="s">
        <v>153</v>
      </c>
      <c r="AM150" s="1531"/>
      <c r="AN150" s="1531"/>
      <c r="AO150" s="1531"/>
      <c r="AP150" s="1531"/>
      <c r="AQ150" s="1531"/>
      <c r="AR150" s="1531"/>
      <c r="AS150" s="1532"/>
      <c r="AT150" s="1331" t="s">
        <v>154</v>
      </c>
      <c r="AU150" s="671"/>
      <c r="AV150" s="1448"/>
      <c r="AW150" s="1449"/>
      <c r="AX150" s="1449"/>
      <c r="AY150" s="1449"/>
      <c r="AZ150" s="1449"/>
      <c r="BA150" s="1449"/>
      <c r="BB150" s="1449"/>
      <c r="BC150" s="1449"/>
      <c r="BD150" s="1449"/>
      <c r="BE150" s="1454"/>
      <c r="BF150" s="5"/>
    </row>
    <row r="151" spans="1:61" ht="3.75" customHeight="1" x14ac:dyDescent="0.4">
      <c r="A151" s="431"/>
      <c r="B151" s="1873"/>
      <c r="C151" s="1873"/>
      <c r="D151" s="1518"/>
      <c r="E151" s="1519"/>
      <c r="F151" s="1524"/>
      <c r="G151" s="575"/>
      <c r="H151" s="575"/>
      <c r="I151" s="1422"/>
      <c r="J151" s="570"/>
      <c r="K151" s="536"/>
      <c r="L151" s="536"/>
      <c r="M151" s="536"/>
      <c r="N151" s="536"/>
      <c r="O151" s="536"/>
      <c r="P151" s="536"/>
      <c r="Q151" s="536"/>
      <c r="R151" s="536"/>
      <c r="S151" s="536"/>
      <c r="T151" s="536"/>
      <c r="U151" s="571"/>
      <c r="V151" s="575"/>
      <c r="W151" s="575"/>
      <c r="X151" s="575"/>
      <c r="Y151" s="577"/>
      <c r="Z151" s="577"/>
      <c r="AA151" s="577"/>
      <c r="AB151" s="577"/>
      <c r="AC151" s="578"/>
      <c r="AD151" s="1460"/>
      <c r="AE151" s="1461"/>
      <c r="AF151" s="440"/>
      <c r="AG151" s="1812"/>
      <c r="AH151" s="1812"/>
      <c r="AI151" s="431"/>
      <c r="AJ151" s="1628"/>
      <c r="AK151" s="1629"/>
      <c r="AL151" s="1533"/>
      <c r="AM151" s="1534"/>
      <c r="AN151" s="1534"/>
      <c r="AO151" s="1534"/>
      <c r="AP151" s="1534"/>
      <c r="AQ151" s="1534"/>
      <c r="AR151" s="1534"/>
      <c r="AS151" s="1535"/>
      <c r="AT151" s="1325"/>
      <c r="AU151" s="674"/>
      <c r="AV151" s="1450"/>
      <c r="AW151" s="1451"/>
      <c r="AX151" s="1451"/>
      <c r="AY151" s="1451"/>
      <c r="AZ151" s="1451"/>
      <c r="BA151" s="1451"/>
      <c r="BB151" s="1451"/>
      <c r="BC151" s="1451"/>
      <c r="BD151" s="1451"/>
      <c r="BE151" s="1455"/>
      <c r="BF151" s="5"/>
    </row>
    <row r="152" spans="1:61" ht="3.75" customHeight="1" x14ac:dyDescent="0.4">
      <c r="A152" s="431"/>
      <c r="B152" s="1873"/>
      <c r="C152" s="1873"/>
      <c r="D152" s="1518"/>
      <c r="E152" s="1519"/>
      <c r="F152" s="1644"/>
      <c r="G152" s="1423"/>
      <c r="H152" s="1423"/>
      <c r="I152" s="1424"/>
      <c r="J152" s="572"/>
      <c r="K152" s="573"/>
      <c r="L152" s="573"/>
      <c r="M152" s="573"/>
      <c r="N152" s="573"/>
      <c r="O152" s="573"/>
      <c r="P152" s="573"/>
      <c r="Q152" s="573"/>
      <c r="R152" s="573"/>
      <c r="S152" s="573"/>
      <c r="T152" s="573"/>
      <c r="U152" s="574"/>
      <c r="V152" s="1423"/>
      <c r="W152" s="1423"/>
      <c r="X152" s="1423"/>
      <c r="Y152" s="579"/>
      <c r="Z152" s="579"/>
      <c r="AA152" s="579"/>
      <c r="AB152" s="579"/>
      <c r="AC152" s="580"/>
      <c r="AD152" s="1539"/>
      <c r="AE152" s="1540"/>
      <c r="AF152" s="440"/>
      <c r="AG152" s="1812"/>
      <c r="AH152" s="1812"/>
      <c r="AI152" s="431"/>
      <c r="AJ152" s="1628"/>
      <c r="AK152" s="1629"/>
      <c r="AL152" s="1533"/>
      <c r="AM152" s="1534"/>
      <c r="AN152" s="1534"/>
      <c r="AO152" s="1534"/>
      <c r="AP152" s="1534"/>
      <c r="AQ152" s="1534"/>
      <c r="AR152" s="1534"/>
      <c r="AS152" s="1535"/>
      <c r="AT152" s="1325" t="s">
        <v>155</v>
      </c>
      <c r="AU152" s="661"/>
      <c r="AV152" s="1450"/>
      <c r="AW152" s="1451"/>
      <c r="AX152" s="1451"/>
      <c r="AY152" s="1451"/>
      <c r="AZ152" s="1451"/>
      <c r="BA152" s="1451"/>
      <c r="BB152" s="1451"/>
      <c r="BC152" s="1451"/>
      <c r="BD152" s="1451"/>
      <c r="BE152" s="1455"/>
      <c r="BF152" s="5"/>
    </row>
    <row r="153" spans="1:61" ht="3.75" customHeight="1" x14ac:dyDescent="0.4">
      <c r="A153" s="431"/>
      <c r="B153" s="1873"/>
      <c r="C153" s="1873"/>
      <c r="D153" s="1518"/>
      <c r="E153" s="1519"/>
      <c r="F153" s="1643">
        <v>3</v>
      </c>
      <c r="G153" s="1577" t="s">
        <v>135</v>
      </c>
      <c r="H153" s="1577"/>
      <c r="I153" s="1542">
        <f>扶養控除!D17</f>
        <v>0</v>
      </c>
      <c r="J153" s="1542"/>
      <c r="K153" s="1542"/>
      <c r="L153" s="1542"/>
      <c r="M153" s="1542"/>
      <c r="N153" s="1542"/>
      <c r="O153" s="1542"/>
      <c r="P153" s="1541" t="s">
        <v>120</v>
      </c>
      <c r="Q153" s="1541"/>
      <c r="R153" s="558" t="str">
        <f>IFERROR(扶養控除!U12,"")</f>
        <v/>
      </c>
      <c r="S153" s="559"/>
      <c r="T153" s="559"/>
      <c r="U153" s="559"/>
      <c r="V153" s="559"/>
      <c r="W153" s="560"/>
      <c r="X153" s="1527" t="s">
        <v>136</v>
      </c>
      <c r="Y153" s="1527"/>
      <c r="Z153" s="1435" t="str">
        <f>IF(扶養控除!D22="同居","☑","□")</f>
        <v>☑</v>
      </c>
      <c r="AA153" s="1435" t="s">
        <v>101</v>
      </c>
      <c r="AB153" s="1435"/>
      <c r="AC153" s="1522" t="s">
        <v>137</v>
      </c>
      <c r="AD153" s="1528">
        <f>扶養控除!D21</f>
        <v>0</v>
      </c>
      <c r="AE153" s="1529"/>
      <c r="AF153" s="440"/>
      <c r="AG153" s="1812"/>
      <c r="AH153" s="1812"/>
      <c r="AI153" s="431"/>
      <c r="AJ153" s="1628"/>
      <c r="AK153" s="1629"/>
      <c r="AL153" s="1536"/>
      <c r="AM153" s="1537"/>
      <c r="AN153" s="1537"/>
      <c r="AO153" s="1537"/>
      <c r="AP153" s="1537"/>
      <c r="AQ153" s="1537"/>
      <c r="AR153" s="1537"/>
      <c r="AS153" s="1538"/>
      <c r="AT153" s="662"/>
      <c r="AU153" s="664"/>
      <c r="AV153" s="1457"/>
      <c r="AW153" s="1458"/>
      <c r="AX153" s="1458"/>
      <c r="AY153" s="1458"/>
      <c r="AZ153" s="1458"/>
      <c r="BA153" s="1458"/>
      <c r="BB153" s="1458"/>
      <c r="BC153" s="1458"/>
      <c r="BD153" s="1458"/>
      <c r="BE153" s="1473"/>
      <c r="BF153" s="5"/>
    </row>
    <row r="154" spans="1:61" ht="3.75" customHeight="1" x14ac:dyDescent="0.4">
      <c r="A154" s="431"/>
      <c r="B154" s="1873"/>
      <c r="C154" s="1873"/>
      <c r="D154" s="1518"/>
      <c r="E154" s="1519"/>
      <c r="F154" s="1524"/>
      <c r="G154" s="1508"/>
      <c r="H154" s="1508"/>
      <c r="I154" s="1510"/>
      <c r="J154" s="1510"/>
      <c r="K154" s="1510"/>
      <c r="L154" s="1510"/>
      <c r="M154" s="1510"/>
      <c r="N154" s="1510"/>
      <c r="O154" s="1510"/>
      <c r="P154" s="1437"/>
      <c r="Q154" s="1437"/>
      <c r="R154" s="561"/>
      <c r="S154" s="562"/>
      <c r="T154" s="562"/>
      <c r="U154" s="562"/>
      <c r="V154" s="562"/>
      <c r="W154" s="563"/>
      <c r="X154" s="1465"/>
      <c r="Y154" s="1465"/>
      <c r="Z154" s="1436"/>
      <c r="AA154" s="1436"/>
      <c r="AB154" s="1436"/>
      <c r="AC154" s="1429"/>
      <c r="AD154" s="1432"/>
      <c r="AE154" s="1433"/>
      <c r="AF154" s="440"/>
      <c r="AG154" s="1812"/>
      <c r="AH154" s="1812"/>
      <c r="AI154" s="431"/>
      <c r="AJ154" s="1628"/>
      <c r="AK154" s="1629"/>
      <c r="AL154" s="1474" t="s">
        <v>156</v>
      </c>
      <c r="AM154" s="1475"/>
      <c r="AN154" s="1475"/>
      <c r="AO154" s="1475"/>
      <c r="AP154" s="1475"/>
      <c r="AQ154" s="1475"/>
      <c r="AR154" s="1475"/>
      <c r="AS154" s="1476"/>
      <c r="AT154" s="1444" t="s">
        <v>145</v>
      </c>
      <c r="AU154" s="1445"/>
      <c r="AV154" s="1448"/>
      <c r="AW154" s="1449"/>
      <c r="AX154" s="1449"/>
      <c r="AY154" s="1449"/>
      <c r="AZ154" s="1449"/>
      <c r="BA154" s="1449"/>
      <c r="BB154" s="1449"/>
      <c r="BC154" s="1449"/>
      <c r="BD154" s="1449"/>
      <c r="BE154" s="1454"/>
      <c r="BF154" s="5"/>
    </row>
    <row r="155" spans="1:61" ht="3.75" customHeight="1" x14ac:dyDescent="0.4">
      <c r="A155" s="431"/>
      <c r="B155" s="1873"/>
      <c r="C155" s="1873"/>
      <c r="D155" s="1518"/>
      <c r="E155" s="1519"/>
      <c r="F155" s="1524"/>
      <c r="G155" s="1508"/>
      <c r="H155" s="1508"/>
      <c r="I155" s="1510"/>
      <c r="J155" s="1510"/>
      <c r="K155" s="1510"/>
      <c r="L155" s="1510"/>
      <c r="M155" s="1510"/>
      <c r="N155" s="1510"/>
      <c r="O155" s="1510"/>
      <c r="P155" s="1437"/>
      <c r="Q155" s="1437"/>
      <c r="R155" s="561"/>
      <c r="S155" s="562"/>
      <c r="T155" s="562"/>
      <c r="U155" s="562"/>
      <c r="V155" s="562"/>
      <c r="W155" s="563"/>
      <c r="X155" s="1465"/>
      <c r="Y155" s="1465"/>
      <c r="Z155" s="1436"/>
      <c r="AA155" s="1436"/>
      <c r="AB155" s="1436"/>
      <c r="AC155" s="1429"/>
      <c r="AD155" s="1432"/>
      <c r="AE155" s="1433"/>
      <c r="AF155" s="440"/>
      <c r="AG155" s="1812"/>
      <c r="AH155" s="1812"/>
      <c r="AI155" s="431"/>
      <c r="AJ155" s="1628"/>
      <c r="AK155" s="1629"/>
      <c r="AL155" s="1477"/>
      <c r="AM155" s="1478"/>
      <c r="AN155" s="1478"/>
      <c r="AO155" s="1478"/>
      <c r="AP155" s="1478"/>
      <c r="AQ155" s="1478"/>
      <c r="AR155" s="1478"/>
      <c r="AS155" s="1479"/>
      <c r="AT155" s="1444"/>
      <c r="AU155" s="1445"/>
      <c r="AV155" s="1450"/>
      <c r="AW155" s="1451"/>
      <c r="AX155" s="1451"/>
      <c r="AY155" s="1451"/>
      <c r="AZ155" s="1451"/>
      <c r="BA155" s="1451"/>
      <c r="BB155" s="1451"/>
      <c r="BC155" s="1451"/>
      <c r="BD155" s="1451"/>
      <c r="BE155" s="1455"/>
      <c r="BF155" s="5"/>
    </row>
    <row r="156" spans="1:61" ht="3.75" customHeight="1" x14ac:dyDescent="0.4">
      <c r="A156" s="431"/>
      <c r="B156" s="1873"/>
      <c r="C156" s="1873"/>
      <c r="D156" s="1518"/>
      <c r="E156" s="1519"/>
      <c r="F156" s="1524"/>
      <c r="G156" s="1421" t="s">
        <v>104</v>
      </c>
      <c r="H156" s="1421"/>
      <c r="I156" s="1434">
        <f>扶養控除!D18</f>
        <v>0</v>
      </c>
      <c r="J156" s="1434"/>
      <c r="K156" s="1434"/>
      <c r="L156" s="1434"/>
      <c r="M156" s="1434"/>
      <c r="N156" s="1434"/>
      <c r="O156" s="1434"/>
      <c r="P156" s="1437"/>
      <c r="Q156" s="1437"/>
      <c r="R156" s="561"/>
      <c r="S156" s="562"/>
      <c r="T156" s="562"/>
      <c r="U156" s="562"/>
      <c r="V156" s="562"/>
      <c r="W156" s="563"/>
      <c r="X156" s="1465"/>
      <c r="Y156" s="1465"/>
      <c r="Z156" s="1436"/>
      <c r="AA156" s="1436"/>
      <c r="AB156" s="1436"/>
      <c r="AC156" s="1429"/>
      <c r="AD156" s="1432"/>
      <c r="AE156" s="1433"/>
      <c r="AF156" s="440"/>
      <c r="AG156" s="1812"/>
      <c r="AH156" s="1812"/>
      <c r="AI156" s="431"/>
      <c r="AJ156" s="1628"/>
      <c r="AK156" s="1629"/>
      <c r="AL156" s="1477"/>
      <c r="AM156" s="1478"/>
      <c r="AN156" s="1478"/>
      <c r="AO156" s="1478"/>
      <c r="AP156" s="1478"/>
      <c r="AQ156" s="1478"/>
      <c r="AR156" s="1478"/>
      <c r="AS156" s="1479"/>
      <c r="AT156" s="1444"/>
      <c r="AU156" s="1445"/>
      <c r="AV156" s="1450"/>
      <c r="AW156" s="1451"/>
      <c r="AX156" s="1451"/>
      <c r="AY156" s="1451"/>
      <c r="AZ156" s="1451"/>
      <c r="BA156" s="1451"/>
      <c r="BB156" s="1451"/>
      <c r="BC156" s="1451"/>
      <c r="BD156" s="1451"/>
      <c r="BE156" s="1455"/>
      <c r="BF156" s="5"/>
    </row>
    <row r="157" spans="1:61" ht="3.75" customHeight="1" x14ac:dyDescent="0.4">
      <c r="A157" s="431"/>
      <c r="B157" s="1873"/>
      <c r="C157" s="1873"/>
      <c r="D157" s="1518"/>
      <c r="E157" s="1519"/>
      <c r="F157" s="1524"/>
      <c r="G157" s="1421"/>
      <c r="H157" s="1421"/>
      <c r="I157" s="1434"/>
      <c r="J157" s="1434"/>
      <c r="K157" s="1434"/>
      <c r="L157" s="1434"/>
      <c r="M157" s="1434"/>
      <c r="N157" s="1434"/>
      <c r="O157" s="1434"/>
      <c r="P157" s="1437"/>
      <c r="Q157" s="1437"/>
      <c r="R157" s="561"/>
      <c r="S157" s="562"/>
      <c r="T157" s="562"/>
      <c r="U157" s="562"/>
      <c r="V157" s="562"/>
      <c r="W157" s="563"/>
      <c r="X157" s="1465"/>
      <c r="Y157" s="1465"/>
      <c r="Z157" s="1435" t="str">
        <f>IF(扶養控除!D22="別居","☑","□")</f>
        <v>☑</v>
      </c>
      <c r="AA157" s="1437" t="s">
        <v>105</v>
      </c>
      <c r="AB157" s="1437"/>
      <c r="AC157" s="1429"/>
      <c r="AD157" s="1432"/>
      <c r="AE157" s="1433"/>
      <c r="AF157" s="439"/>
      <c r="AG157" s="1812"/>
      <c r="AH157" s="1812"/>
      <c r="AI157" s="431"/>
      <c r="AJ157" s="1628"/>
      <c r="AK157" s="1629"/>
      <c r="AL157" s="1480"/>
      <c r="AM157" s="1481"/>
      <c r="AN157" s="1481"/>
      <c r="AO157" s="1481"/>
      <c r="AP157" s="1481"/>
      <c r="AQ157" s="1481"/>
      <c r="AR157" s="1481"/>
      <c r="AS157" s="1482"/>
      <c r="AT157" s="1444"/>
      <c r="AU157" s="1445"/>
      <c r="AV157" s="1457"/>
      <c r="AW157" s="1458"/>
      <c r="AX157" s="1458"/>
      <c r="AY157" s="1458"/>
      <c r="AZ157" s="1458"/>
      <c r="BA157" s="1458"/>
      <c r="BB157" s="1458"/>
      <c r="BC157" s="1458"/>
      <c r="BD157" s="1458"/>
      <c r="BE157" s="1473"/>
      <c r="BF157" s="5"/>
    </row>
    <row r="158" spans="1:61" ht="3.75" customHeight="1" x14ac:dyDescent="0.4">
      <c r="A158" s="431"/>
      <c r="B158" s="1873"/>
      <c r="C158" s="1873"/>
      <c r="D158" s="1518"/>
      <c r="E158" s="1519"/>
      <c r="F158" s="1524"/>
      <c r="G158" s="1421"/>
      <c r="H158" s="1421"/>
      <c r="I158" s="1434"/>
      <c r="J158" s="1434"/>
      <c r="K158" s="1434"/>
      <c r="L158" s="1434"/>
      <c r="M158" s="1434"/>
      <c r="N158" s="1434"/>
      <c r="O158" s="1434"/>
      <c r="P158" s="1437"/>
      <c r="Q158" s="1437"/>
      <c r="R158" s="561"/>
      <c r="S158" s="562"/>
      <c r="T158" s="562"/>
      <c r="U158" s="562"/>
      <c r="V158" s="562"/>
      <c r="W158" s="563"/>
      <c r="X158" s="1465"/>
      <c r="Y158" s="1465"/>
      <c r="Z158" s="1436"/>
      <c r="AA158" s="1437"/>
      <c r="AB158" s="1437"/>
      <c r="AC158" s="1429"/>
      <c r="AD158" s="1432"/>
      <c r="AE158" s="1433"/>
      <c r="AF158" s="439"/>
      <c r="AG158" s="1812"/>
      <c r="AH158" s="1812"/>
      <c r="AI158" s="431"/>
      <c r="AJ158" s="1628"/>
      <c r="AK158" s="1629"/>
      <c r="AL158" s="1474" t="s">
        <v>157</v>
      </c>
      <c r="AM158" s="1475"/>
      <c r="AN158" s="1475"/>
      <c r="AO158" s="1475"/>
      <c r="AP158" s="1475"/>
      <c r="AQ158" s="1475"/>
      <c r="AR158" s="1475"/>
      <c r="AS158" s="1476"/>
      <c r="AT158" s="1444" t="s">
        <v>158</v>
      </c>
      <c r="AU158" s="1445"/>
      <c r="AV158" s="1448"/>
      <c r="AW158" s="1449"/>
      <c r="AX158" s="1449"/>
      <c r="AY158" s="1449"/>
      <c r="AZ158" s="1449"/>
      <c r="BA158" s="1449"/>
      <c r="BB158" s="1449"/>
      <c r="BC158" s="1449"/>
      <c r="BD158" s="1449"/>
      <c r="BE158" s="1454"/>
      <c r="BF158" s="5"/>
    </row>
    <row r="159" spans="1:61" ht="3.75" customHeight="1" x14ac:dyDescent="0.4">
      <c r="A159" s="431"/>
      <c r="B159" s="1873"/>
      <c r="C159" s="1873"/>
      <c r="D159" s="1518"/>
      <c r="E159" s="1519"/>
      <c r="F159" s="1524"/>
      <c r="G159" s="1421"/>
      <c r="H159" s="1421"/>
      <c r="I159" s="1434"/>
      <c r="J159" s="1434"/>
      <c r="K159" s="1434"/>
      <c r="L159" s="1434"/>
      <c r="M159" s="1434"/>
      <c r="N159" s="1434"/>
      <c r="O159" s="1434"/>
      <c r="P159" s="1437"/>
      <c r="Q159" s="1437"/>
      <c r="R159" s="561"/>
      <c r="S159" s="562"/>
      <c r="T159" s="562"/>
      <c r="U159" s="562"/>
      <c r="V159" s="562"/>
      <c r="W159" s="563"/>
      <c r="X159" s="1465"/>
      <c r="Y159" s="1465"/>
      <c r="Z159" s="1436"/>
      <c r="AA159" s="1437"/>
      <c r="AB159" s="1437"/>
      <c r="AC159" s="1429"/>
      <c r="AD159" s="1432"/>
      <c r="AE159" s="1433"/>
      <c r="AF159" s="439"/>
      <c r="AG159" s="1812"/>
      <c r="AH159" s="1812"/>
      <c r="AI159" s="431"/>
      <c r="AJ159" s="1628"/>
      <c r="AK159" s="1629"/>
      <c r="AL159" s="1477"/>
      <c r="AM159" s="1478"/>
      <c r="AN159" s="1478"/>
      <c r="AO159" s="1478"/>
      <c r="AP159" s="1478"/>
      <c r="AQ159" s="1478"/>
      <c r="AR159" s="1478"/>
      <c r="AS159" s="1479"/>
      <c r="AT159" s="1444"/>
      <c r="AU159" s="1445"/>
      <c r="AV159" s="1450"/>
      <c r="AW159" s="1451"/>
      <c r="AX159" s="1451"/>
      <c r="AY159" s="1451"/>
      <c r="AZ159" s="1451"/>
      <c r="BA159" s="1451"/>
      <c r="BB159" s="1451"/>
      <c r="BC159" s="1451"/>
      <c r="BD159" s="1451"/>
      <c r="BE159" s="1455"/>
      <c r="BF159" s="5"/>
    </row>
    <row r="160" spans="1:61" ht="3.75" customHeight="1" x14ac:dyDescent="0.4">
      <c r="A160" s="431"/>
      <c r="B160" s="1873"/>
      <c r="C160" s="1873"/>
      <c r="D160" s="1518"/>
      <c r="E160" s="1519"/>
      <c r="F160" s="1524"/>
      <c r="G160" s="1421"/>
      <c r="H160" s="1421"/>
      <c r="I160" s="1434"/>
      <c r="J160" s="1434"/>
      <c r="K160" s="1434"/>
      <c r="L160" s="1434"/>
      <c r="M160" s="1434"/>
      <c r="N160" s="1434"/>
      <c r="O160" s="1434"/>
      <c r="P160" s="1437"/>
      <c r="Q160" s="1437"/>
      <c r="R160" s="564"/>
      <c r="S160" s="565"/>
      <c r="T160" s="565"/>
      <c r="U160" s="565"/>
      <c r="V160" s="565"/>
      <c r="W160" s="566"/>
      <c r="X160" s="1465"/>
      <c r="Y160" s="1465"/>
      <c r="Z160" s="1436"/>
      <c r="AA160" s="1437"/>
      <c r="AB160" s="1437"/>
      <c r="AC160" s="1429"/>
      <c r="AD160" s="1432"/>
      <c r="AE160" s="1433"/>
      <c r="AF160" s="439"/>
      <c r="AG160" s="1812"/>
      <c r="AH160" s="1812"/>
      <c r="AI160" s="431"/>
      <c r="AJ160" s="1628"/>
      <c r="AK160" s="1629"/>
      <c r="AL160" s="1477"/>
      <c r="AM160" s="1478"/>
      <c r="AN160" s="1478"/>
      <c r="AO160" s="1478"/>
      <c r="AP160" s="1478"/>
      <c r="AQ160" s="1478"/>
      <c r="AR160" s="1478"/>
      <c r="AS160" s="1479"/>
      <c r="AT160" s="1444"/>
      <c r="AU160" s="1445"/>
      <c r="AV160" s="1450"/>
      <c r="AW160" s="1451"/>
      <c r="AX160" s="1451"/>
      <c r="AY160" s="1451"/>
      <c r="AZ160" s="1451"/>
      <c r="BA160" s="1451"/>
      <c r="BB160" s="1451"/>
      <c r="BC160" s="1451"/>
      <c r="BD160" s="1451"/>
      <c r="BE160" s="1455"/>
      <c r="BF160" s="5"/>
    </row>
    <row r="161" spans="1:58" ht="3.75" customHeight="1" x14ac:dyDescent="0.4">
      <c r="A161" s="431"/>
      <c r="B161" s="1873"/>
      <c r="C161" s="1873"/>
      <c r="D161" s="1518"/>
      <c r="E161" s="1519"/>
      <c r="F161" s="1524"/>
      <c r="G161" s="1421" t="s">
        <v>9</v>
      </c>
      <c r="H161" s="575"/>
      <c r="I161" s="1422"/>
      <c r="J161" s="567">
        <f>扶養控除!D20</f>
        <v>0</v>
      </c>
      <c r="K161" s="568"/>
      <c r="L161" s="568"/>
      <c r="M161" s="568"/>
      <c r="N161" s="568"/>
      <c r="O161" s="568"/>
      <c r="P161" s="568"/>
      <c r="Q161" s="568"/>
      <c r="R161" s="568"/>
      <c r="S161" s="568"/>
      <c r="T161" s="568"/>
      <c r="U161" s="569"/>
      <c r="V161" s="575" t="s">
        <v>143</v>
      </c>
      <c r="W161" s="575"/>
      <c r="X161" s="575"/>
      <c r="Y161" s="577"/>
      <c r="Z161" s="577"/>
      <c r="AA161" s="577"/>
      <c r="AB161" s="577"/>
      <c r="AC161" s="578"/>
      <c r="AD161" s="1460" t="s">
        <v>144</v>
      </c>
      <c r="AE161" s="1461"/>
      <c r="AF161" s="27"/>
      <c r="AG161" s="1812"/>
      <c r="AH161" s="1812"/>
      <c r="AI161" s="431"/>
      <c r="AJ161" s="1628"/>
      <c r="AK161" s="1629"/>
      <c r="AL161" s="1480"/>
      <c r="AM161" s="1481"/>
      <c r="AN161" s="1481"/>
      <c r="AO161" s="1481"/>
      <c r="AP161" s="1481"/>
      <c r="AQ161" s="1481"/>
      <c r="AR161" s="1481"/>
      <c r="AS161" s="1482"/>
      <c r="AT161" s="1444"/>
      <c r="AU161" s="1445"/>
      <c r="AV161" s="1457"/>
      <c r="AW161" s="1458"/>
      <c r="AX161" s="1458"/>
      <c r="AY161" s="1458"/>
      <c r="AZ161" s="1458"/>
      <c r="BA161" s="1458"/>
      <c r="BB161" s="1458"/>
      <c r="BC161" s="1458"/>
      <c r="BD161" s="1458"/>
      <c r="BE161" s="1473"/>
      <c r="BF161" s="5"/>
    </row>
    <row r="162" spans="1:58" ht="3.75" customHeight="1" x14ac:dyDescent="0.4">
      <c r="A162" s="431"/>
      <c r="B162" s="1873"/>
      <c r="C162" s="1873"/>
      <c r="D162" s="1518"/>
      <c r="E162" s="1519"/>
      <c r="F162" s="1524"/>
      <c r="G162" s="575"/>
      <c r="H162" s="575"/>
      <c r="I162" s="1422"/>
      <c r="J162" s="570"/>
      <c r="K162" s="536"/>
      <c r="L162" s="536"/>
      <c r="M162" s="536"/>
      <c r="N162" s="536"/>
      <c r="O162" s="536"/>
      <c r="P162" s="536"/>
      <c r="Q162" s="536"/>
      <c r="R162" s="536"/>
      <c r="S162" s="536"/>
      <c r="T162" s="536"/>
      <c r="U162" s="571"/>
      <c r="V162" s="575"/>
      <c r="W162" s="575"/>
      <c r="X162" s="575"/>
      <c r="Y162" s="577"/>
      <c r="Z162" s="577"/>
      <c r="AA162" s="577"/>
      <c r="AB162" s="577"/>
      <c r="AC162" s="578"/>
      <c r="AD162" s="1460"/>
      <c r="AE162" s="1461"/>
      <c r="AF162" s="27"/>
      <c r="AG162" s="1812"/>
      <c r="AH162" s="1812"/>
      <c r="AI162" s="431"/>
      <c r="AJ162" s="1628"/>
      <c r="AK162" s="1629"/>
      <c r="AL162" s="1483" t="s">
        <v>159</v>
      </c>
      <c r="AM162" s="1484"/>
      <c r="AN162" s="1484"/>
      <c r="AO162" s="1484"/>
      <c r="AP162" s="1484"/>
      <c r="AQ162" s="1484"/>
      <c r="AR162" s="1484"/>
      <c r="AS162" s="1485"/>
      <c r="AT162" s="1444" t="s">
        <v>160</v>
      </c>
      <c r="AU162" s="1445"/>
      <c r="AV162" s="1448"/>
      <c r="AW162" s="1449"/>
      <c r="AX162" s="1449"/>
      <c r="AY162" s="1449"/>
      <c r="AZ162" s="1449"/>
      <c r="BA162" s="1449"/>
      <c r="BB162" s="1449"/>
      <c r="BC162" s="1449"/>
      <c r="BD162" s="1449"/>
      <c r="BE162" s="1454"/>
      <c r="BF162" s="5"/>
    </row>
    <row r="163" spans="1:58" ht="3.75" customHeight="1" x14ac:dyDescent="0.4">
      <c r="A163" s="431"/>
      <c r="B163" s="1873"/>
      <c r="C163" s="1873"/>
      <c r="D163" s="1518"/>
      <c r="E163" s="1519"/>
      <c r="F163" s="1644"/>
      <c r="G163" s="1423"/>
      <c r="H163" s="1423"/>
      <c r="I163" s="1424"/>
      <c r="J163" s="572"/>
      <c r="K163" s="573"/>
      <c r="L163" s="573"/>
      <c r="M163" s="573"/>
      <c r="N163" s="573"/>
      <c r="O163" s="573"/>
      <c r="P163" s="573"/>
      <c r="Q163" s="573"/>
      <c r="R163" s="573"/>
      <c r="S163" s="573"/>
      <c r="T163" s="573"/>
      <c r="U163" s="574"/>
      <c r="V163" s="1423"/>
      <c r="W163" s="1423"/>
      <c r="X163" s="1423"/>
      <c r="Y163" s="579"/>
      <c r="Z163" s="579"/>
      <c r="AA163" s="579"/>
      <c r="AB163" s="579"/>
      <c r="AC163" s="580"/>
      <c r="AD163" s="1539"/>
      <c r="AE163" s="1540"/>
      <c r="AF163" s="27"/>
      <c r="AG163" s="1812"/>
      <c r="AH163" s="1812"/>
      <c r="AI163" s="431"/>
      <c r="AJ163" s="1628"/>
      <c r="AK163" s="1629"/>
      <c r="AL163" s="1486"/>
      <c r="AM163" s="1487"/>
      <c r="AN163" s="1487"/>
      <c r="AO163" s="1487"/>
      <c r="AP163" s="1487"/>
      <c r="AQ163" s="1487"/>
      <c r="AR163" s="1487"/>
      <c r="AS163" s="1488"/>
      <c r="AT163" s="1444"/>
      <c r="AU163" s="1445"/>
      <c r="AV163" s="1450"/>
      <c r="AW163" s="1451"/>
      <c r="AX163" s="1451"/>
      <c r="AY163" s="1451"/>
      <c r="AZ163" s="1451"/>
      <c r="BA163" s="1451"/>
      <c r="BB163" s="1451"/>
      <c r="BC163" s="1451"/>
      <c r="BD163" s="1451"/>
      <c r="BE163" s="1455"/>
      <c r="BF163" s="5"/>
    </row>
    <row r="164" spans="1:58" ht="3.75" customHeight="1" x14ac:dyDescent="0.4">
      <c r="A164" s="431"/>
      <c r="B164" s="1873"/>
      <c r="C164" s="1873"/>
      <c r="D164" s="1518"/>
      <c r="E164" s="1519"/>
      <c r="F164" s="1524">
        <v>4</v>
      </c>
      <c r="G164" s="1515" t="s">
        <v>135</v>
      </c>
      <c r="H164" s="1515"/>
      <c r="I164" s="1516">
        <f>扶養控除!D23</f>
        <v>0</v>
      </c>
      <c r="J164" s="1516"/>
      <c r="K164" s="1516"/>
      <c r="L164" s="1516"/>
      <c r="M164" s="1516"/>
      <c r="N164" s="1516"/>
      <c r="O164" s="1516"/>
      <c r="P164" s="1517" t="s">
        <v>120</v>
      </c>
      <c r="Q164" s="1517"/>
      <c r="R164" s="558" t="str">
        <f>IFERROR(扶養控除!U13,"")</f>
        <v/>
      </c>
      <c r="S164" s="559"/>
      <c r="T164" s="559"/>
      <c r="U164" s="559"/>
      <c r="V164" s="559"/>
      <c r="W164" s="560"/>
      <c r="X164" s="1464" t="s">
        <v>136</v>
      </c>
      <c r="Y164" s="1464"/>
      <c r="Z164" s="1435" t="str">
        <f>IF(扶養控除!D28="同居","☑","□")</f>
        <v>☑</v>
      </c>
      <c r="AA164" s="1466" t="s">
        <v>101</v>
      </c>
      <c r="AB164" s="1466"/>
      <c r="AC164" s="1428" t="s">
        <v>137</v>
      </c>
      <c r="AD164" s="1430">
        <f>扶養控除!D27</f>
        <v>0</v>
      </c>
      <c r="AE164" s="1431"/>
      <c r="AF164" s="27"/>
      <c r="AG164" s="1812"/>
      <c r="AH164" s="1812"/>
      <c r="AI164" s="431"/>
      <c r="AJ164" s="1628"/>
      <c r="AK164" s="1629"/>
      <c r="AL164" s="1486"/>
      <c r="AM164" s="1487"/>
      <c r="AN164" s="1487"/>
      <c r="AO164" s="1487"/>
      <c r="AP164" s="1487"/>
      <c r="AQ164" s="1487"/>
      <c r="AR164" s="1487"/>
      <c r="AS164" s="1488"/>
      <c r="AT164" s="1444"/>
      <c r="AU164" s="1445"/>
      <c r="AV164" s="1450"/>
      <c r="AW164" s="1451"/>
      <c r="AX164" s="1451"/>
      <c r="AY164" s="1451"/>
      <c r="AZ164" s="1451"/>
      <c r="BA164" s="1451"/>
      <c r="BB164" s="1451"/>
      <c r="BC164" s="1451"/>
      <c r="BD164" s="1451"/>
      <c r="BE164" s="1455"/>
      <c r="BF164" s="5"/>
    </row>
    <row r="165" spans="1:58" ht="3.75" customHeight="1" x14ac:dyDescent="0.4">
      <c r="A165" s="431"/>
      <c r="B165" s="1873"/>
      <c r="C165" s="1873"/>
      <c r="D165" s="1518"/>
      <c r="E165" s="1519"/>
      <c r="F165" s="1524"/>
      <c r="G165" s="1508"/>
      <c r="H165" s="1508"/>
      <c r="I165" s="1510"/>
      <c r="J165" s="1510"/>
      <c r="K165" s="1510"/>
      <c r="L165" s="1510"/>
      <c r="M165" s="1510"/>
      <c r="N165" s="1510"/>
      <c r="O165" s="1510"/>
      <c r="P165" s="1437"/>
      <c r="Q165" s="1437"/>
      <c r="R165" s="561"/>
      <c r="S165" s="562"/>
      <c r="T165" s="562"/>
      <c r="U165" s="562"/>
      <c r="V165" s="562"/>
      <c r="W165" s="563"/>
      <c r="X165" s="1465"/>
      <c r="Y165" s="1465"/>
      <c r="Z165" s="1436"/>
      <c r="AA165" s="1436"/>
      <c r="AB165" s="1436"/>
      <c r="AC165" s="1429"/>
      <c r="AD165" s="1432"/>
      <c r="AE165" s="1433"/>
      <c r="AF165" s="440"/>
      <c r="AG165" s="1812"/>
      <c r="AH165" s="1812"/>
      <c r="AI165" s="431"/>
      <c r="AJ165" s="1628"/>
      <c r="AK165" s="1629"/>
      <c r="AL165" s="1489"/>
      <c r="AM165" s="1490"/>
      <c r="AN165" s="1490"/>
      <c r="AO165" s="1490"/>
      <c r="AP165" s="1490"/>
      <c r="AQ165" s="1490"/>
      <c r="AR165" s="1490"/>
      <c r="AS165" s="1491"/>
      <c r="AT165" s="1444"/>
      <c r="AU165" s="1445"/>
      <c r="AV165" s="1457"/>
      <c r="AW165" s="1458"/>
      <c r="AX165" s="1458"/>
      <c r="AY165" s="1458"/>
      <c r="AZ165" s="1458"/>
      <c r="BA165" s="1458"/>
      <c r="BB165" s="1458"/>
      <c r="BC165" s="1458"/>
      <c r="BD165" s="1458"/>
      <c r="BE165" s="1473"/>
      <c r="BF165" s="5"/>
    </row>
    <row r="166" spans="1:58" ht="3.75" customHeight="1" x14ac:dyDescent="0.4">
      <c r="A166" s="431"/>
      <c r="B166" s="1873"/>
      <c r="C166" s="1873"/>
      <c r="D166" s="1518"/>
      <c r="E166" s="1519"/>
      <c r="F166" s="1524"/>
      <c r="G166" s="1508"/>
      <c r="H166" s="1508"/>
      <c r="I166" s="1510"/>
      <c r="J166" s="1510"/>
      <c r="K166" s="1510"/>
      <c r="L166" s="1510"/>
      <c r="M166" s="1510"/>
      <c r="N166" s="1510"/>
      <c r="O166" s="1510"/>
      <c r="P166" s="1437"/>
      <c r="Q166" s="1437"/>
      <c r="R166" s="561"/>
      <c r="S166" s="562"/>
      <c r="T166" s="562"/>
      <c r="U166" s="562"/>
      <c r="V166" s="562"/>
      <c r="W166" s="563"/>
      <c r="X166" s="1465"/>
      <c r="Y166" s="1465"/>
      <c r="Z166" s="1436"/>
      <c r="AA166" s="1436"/>
      <c r="AB166" s="1436"/>
      <c r="AC166" s="1429"/>
      <c r="AD166" s="1432"/>
      <c r="AE166" s="1433"/>
      <c r="AF166" s="440"/>
      <c r="AG166" s="1812"/>
      <c r="AH166" s="1812"/>
      <c r="AI166" s="431"/>
      <c r="AJ166" s="1628"/>
      <c r="AK166" s="1629"/>
      <c r="AL166" s="1474" t="s">
        <v>161</v>
      </c>
      <c r="AM166" s="1475"/>
      <c r="AN166" s="1475"/>
      <c r="AO166" s="1475"/>
      <c r="AP166" s="1475"/>
      <c r="AQ166" s="1475"/>
      <c r="AR166" s="1475"/>
      <c r="AS166" s="1476"/>
      <c r="AT166" s="1444" t="s">
        <v>162</v>
      </c>
      <c r="AU166" s="1445"/>
      <c r="AV166" s="1448"/>
      <c r="AW166" s="1449"/>
      <c r="AX166" s="1449"/>
      <c r="AY166" s="1449"/>
      <c r="AZ166" s="1449"/>
      <c r="BA166" s="1449"/>
      <c r="BB166" s="1449"/>
      <c r="BC166" s="1449"/>
      <c r="BD166" s="1449"/>
      <c r="BE166" s="1454"/>
      <c r="BF166" s="5"/>
    </row>
    <row r="167" spans="1:58" ht="3.75" customHeight="1" x14ac:dyDescent="0.4">
      <c r="A167" s="431"/>
      <c r="B167" s="1873"/>
      <c r="C167" s="1873"/>
      <c r="D167" s="1518"/>
      <c r="E167" s="1519"/>
      <c r="F167" s="1524"/>
      <c r="G167" s="1421" t="s">
        <v>104</v>
      </c>
      <c r="H167" s="1421"/>
      <c r="I167" s="1434">
        <f>扶養控除!D24</f>
        <v>0</v>
      </c>
      <c r="J167" s="1434"/>
      <c r="K167" s="1434"/>
      <c r="L167" s="1434"/>
      <c r="M167" s="1434"/>
      <c r="N167" s="1434"/>
      <c r="O167" s="1434"/>
      <c r="P167" s="1437"/>
      <c r="Q167" s="1437"/>
      <c r="R167" s="561"/>
      <c r="S167" s="562"/>
      <c r="T167" s="562"/>
      <c r="U167" s="562"/>
      <c r="V167" s="562"/>
      <c r="W167" s="563"/>
      <c r="X167" s="1465"/>
      <c r="Y167" s="1465"/>
      <c r="Z167" s="1436"/>
      <c r="AA167" s="1436"/>
      <c r="AB167" s="1436"/>
      <c r="AC167" s="1429"/>
      <c r="AD167" s="1432"/>
      <c r="AE167" s="1433"/>
      <c r="AF167" s="440"/>
      <c r="AG167" s="1812"/>
      <c r="AH167" s="1812"/>
      <c r="AI167" s="431"/>
      <c r="AJ167" s="1628"/>
      <c r="AK167" s="1629"/>
      <c r="AL167" s="1477"/>
      <c r="AM167" s="1478"/>
      <c r="AN167" s="1478"/>
      <c r="AO167" s="1478"/>
      <c r="AP167" s="1478"/>
      <c r="AQ167" s="1478"/>
      <c r="AR167" s="1478"/>
      <c r="AS167" s="1479"/>
      <c r="AT167" s="1444"/>
      <c r="AU167" s="1445"/>
      <c r="AV167" s="1450"/>
      <c r="AW167" s="1451"/>
      <c r="AX167" s="1451"/>
      <c r="AY167" s="1451"/>
      <c r="AZ167" s="1451"/>
      <c r="BA167" s="1451"/>
      <c r="BB167" s="1451"/>
      <c r="BC167" s="1451"/>
      <c r="BD167" s="1451"/>
      <c r="BE167" s="1455"/>
      <c r="BF167" s="5"/>
    </row>
    <row r="168" spans="1:58" ht="3.75" customHeight="1" x14ac:dyDescent="0.4">
      <c r="A168" s="431"/>
      <c r="B168" s="1873"/>
      <c r="C168" s="1873"/>
      <c r="D168" s="1518"/>
      <c r="E168" s="1519"/>
      <c r="F168" s="1524"/>
      <c r="G168" s="1421"/>
      <c r="H168" s="1421"/>
      <c r="I168" s="1434"/>
      <c r="J168" s="1434"/>
      <c r="K168" s="1434"/>
      <c r="L168" s="1434"/>
      <c r="M168" s="1434"/>
      <c r="N168" s="1434"/>
      <c r="O168" s="1434"/>
      <c r="P168" s="1437"/>
      <c r="Q168" s="1437"/>
      <c r="R168" s="561"/>
      <c r="S168" s="562"/>
      <c r="T168" s="562"/>
      <c r="U168" s="562"/>
      <c r="V168" s="562"/>
      <c r="W168" s="563"/>
      <c r="X168" s="1465"/>
      <c r="Y168" s="1465"/>
      <c r="Z168" s="1435" t="str">
        <f>IF(扶養控除!D28="別居","☑","□")</f>
        <v>☑</v>
      </c>
      <c r="AA168" s="1437" t="s">
        <v>105</v>
      </c>
      <c r="AB168" s="1437"/>
      <c r="AC168" s="1429"/>
      <c r="AD168" s="1432"/>
      <c r="AE168" s="1433"/>
      <c r="AF168" s="440"/>
      <c r="AG168" s="1812"/>
      <c r="AH168" s="1812"/>
      <c r="AI168" s="431"/>
      <c r="AJ168" s="1628"/>
      <c r="AK168" s="1629"/>
      <c r="AL168" s="1477"/>
      <c r="AM168" s="1478"/>
      <c r="AN168" s="1478"/>
      <c r="AO168" s="1478"/>
      <c r="AP168" s="1478"/>
      <c r="AQ168" s="1478"/>
      <c r="AR168" s="1478"/>
      <c r="AS168" s="1479"/>
      <c r="AT168" s="1444"/>
      <c r="AU168" s="1445"/>
      <c r="AV168" s="1450"/>
      <c r="AW168" s="1451"/>
      <c r="AX168" s="1451"/>
      <c r="AY168" s="1451"/>
      <c r="AZ168" s="1451"/>
      <c r="BA168" s="1451"/>
      <c r="BB168" s="1451"/>
      <c r="BC168" s="1451"/>
      <c r="BD168" s="1451"/>
      <c r="BE168" s="1455"/>
      <c r="BF168" s="5"/>
    </row>
    <row r="169" spans="1:58" ht="3.75" customHeight="1" x14ac:dyDescent="0.4">
      <c r="A169" s="431"/>
      <c r="B169" s="1873"/>
      <c r="C169" s="1873"/>
      <c r="D169" s="1518"/>
      <c r="E169" s="1519"/>
      <c r="F169" s="1524"/>
      <c r="G169" s="1421"/>
      <c r="H169" s="1421"/>
      <c r="I169" s="1434"/>
      <c r="J169" s="1434"/>
      <c r="K169" s="1434"/>
      <c r="L169" s="1434"/>
      <c r="M169" s="1434"/>
      <c r="N169" s="1434"/>
      <c r="O169" s="1434"/>
      <c r="P169" s="1437"/>
      <c r="Q169" s="1437"/>
      <c r="R169" s="561"/>
      <c r="S169" s="562"/>
      <c r="T169" s="562"/>
      <c r="U169" s="562"/>
      <c r="V169" s="562"/>
      <c r="W169" s="563"/>
      <c r="X169" s="1465"/>
      <c r="Y169" s="1465"/>
      <c r="Z169" s="1436"/>
      <c r="AA169" s="1437"/>
      <c r="AB169" s="1437"/>
      <c r="AC169" s="1429"/>
      <c r="AD169" s="1432"/>
      <c r="AE169" s="1433"/>
      <c r="AF169" s="440"/>
      <c r="AG169" s="1812"/>
      <c r="AH169" s="1812"/>
      <c r="AI169" s="431"/>
      <c r="AJ169" s="1628"/>
      <c r="AK169" s="1629"/>
      <c r="AL169" s="1480"/>
      <c r="AM169" s="1481"/>
      <c r="AN169" s="1481"/>
      <c r="AO169" s="1481"/>
      <c r="AP169" s="1481"/>
      <c r="AQ169" s="1481"/>
      <c r="AR169" s="1481"/>
      <c r="AS169" s="1482"/>
      <c r="AT169" s="1444"/>
      <c r="AU169" s="1445"/>
      <c r="AV169" s="1457"/>
      <c r="AW169" s="1458"/>
      <c r="AX169" s="1458"/>
      <c r="AY169" s="1458"/>
      <c r="AZ169" s="1458"/>
      <c r="BA169" s="1458"/>
      <c r="BB169" s="1458"/>
      <c r="BC169" s="1458"/>
      <c r="BD169" s="1458"/>
      <c r="BE169" s="1473"/>
      <c r="BF169" s="5"/>
    </row>
    <row r="170" spans="1:58" ht="3.75" customHeight="1" x14ac:dyDescent="0.4">
      <c r="A170" s="431"/>
      <c r="B170" s="1873"/>
      <c r="C170" s="1873"/>
      <c r="D170" s="1518"/>
      <c r="E170" s="1519"/>
      <c r="F170" s="1524"/>
      <c r="G170" s="1421"/>
      <c r="H170" s="1421"/>
      <c r="I170" s="1434"/>
      <c r="J170" s="1434"/>
      <c r="K170" s="1434"/>
      <c r="L170" s="1434"/>
      <c r="M170" s="1434"/>
      <c r="N170" s="1434"/>
      <c r="O170" s="1434"/>
      <c r="P170" s="1437"/>
      <c r="Q170" s="1437"/>
      <c r="R170" s="561"/>
      <c r="S170" s="562"/>
      <c r="T170" s="562"/>
      <c r="U170" s="562"/>
      <c r="V170" s="562"/>
      <c r="W170" s="563"/>
      <c r="X170" s="1465"/>
      <c r="Y170" s="1465"/>
      <c r="Z170" s="1436"/>
      <c r="AA170" s="1437"/>
      <c r="AB170" s="1437"/>
      <c r="AC170" s="1429"/>
      <c r="AD170" s="1432"/>
      <c r="AE170" s="1433"/>
      <c r="AF170" s="440"/>
      <c r="AG170" s="1812"/>
      <c r="AH170" s="1812"/>
      <c r="AI170" s="431"/>
      <c r="AJ170" s="1628"/>
      <c r="AK170" s="1629"/>
      <c r="AL170" s="1474" t="s">
        <v>163</v>
      </c>
      <c r="AM170" s="1475"/>
      <c r="AN170" s="1475"/>
      <c r="AO170" s="1475"/>
      <c r="AP170" s="1475"/>
      <c r="AQ170" s="1476"/>
      <c r="AR170" s="1492" t="s">
        <v>164</v>
      </c>
      <c r="AS170" s="1495" t="str">
        <f>IF(セルフメディケーション!E38&lt;&gt;"",1,"")</f>
        <v/>
      </c>
      <c r="AT170" s="1444" t="s">
        <v>165</v>
      </c>
      <c r="AU170" s="1445"/>
      <c r="AV170" s="1448">
        <f>IFERROR(医療費!C2,"")</f>
        <v>0</v>
      </c>
      <c r="AW170" s="1449"/>
      <c r="AX170" s="1449"/>
      <c r="AY170" s="1449"/>
      <c r="AZ170" s="1449"/>
      <c r="BA170" s="1449"/>
      <c r="BB170" s="1449"/>
      <c r="BC170" s="1449"/>
      <c r="BD170" s="1449"/>
      <c r="BE170" s="1454"/>
      <c r="BF170" s="5"/>
    </row>
    <row r="171" spans="1:58" ht="3.75" customHeight="1" x14ac:dyDescent="0.4">
      <c r="A171" s="431"/>
      <c r="B171" s="1873"/>
      <c r="C171" s="1873"/>
      <c r="D171" s="1518"/>
      <c r="E171" s="1519"/>
      <c r="F171" s="1524"/>
      <c r="G171" s="1421"/>
      <c r="H171" s="1421"/>
      <c r="I171" s="1434"/>
      <c r="J171" s="1434"/>
      <c r="K171" s="1434"/>
      <c r="L171" s="1434"/>
      <c r="M171" s="1434"/>
      <c r="N171" s="1434"/>
      <c r="O171" s="1434"/>
      <c r="P171" s="1437"/>
      <c r="Q171" s="1437"/>
      <c r="R171" s="564"/>
      <c r="S171" s="565"/>
      <c r="T171" s="565"/>
      <c r="U171" s="565"/>
      <c r="V171" s="565"/>
      <c r="W171" s="566"/>
      <c r="X171" s="1465"/>
      <c r="Y171" s="1465"/>
      <c r="Z171" s="1436"/>
      <c r="AA171" s="1437"/>
      <c r="AB171" s="1437"/>
      <c r="AC171" s="1429"/>
      <c r="AD171" s="1432"/>
      <c r="AE171" s="1433"/>
      <c r="AF171" s="440"/>
      <c r="AG171" s="1812"/>
      <c r="AH171" s="1812"/>
      <c r="AI171" s="440"/>
      <c r="AJ171" s="1628"/>
      <c r="AK171" s="1629"/>
      <c r="AL171" s="1477"/>
      <c r="AM171" s="1478"/>
      <c r="AN171" s="1478"/>
      <c r="AO171" s="1478"/>
      <c r="AP171" s="1478"/>
      <c r="AQ171" s="1479"/>
      <c r="AR171" s="1493"/>
      <c r="AS171" s="1496"/>
      <c r="AT171" s="1444"/>
      <c r="AU171" s="1445"/>
      <c r="AV171" s="1450"/>
      <c r="AW171" s="1451"/>
      <c r="AX171" s="1451"/>
      <c r="AY171" s="1451"/>
      <c r="AZ171" s="1451"/>
      <c r="BA171" s="1451"/>
      <c r="BB171" s="1451"/>
      <c r="BC171" s="1451"/>
      <c r="BD171" s="1451"/>
      <c r="BE171" s="1455"/>
      <c r="BF171" s="5"/>
    </row>
    <row r="172" spans="1:58" ht="3.75" customHeight="1" x14ac:dyDescent="0.4">
      <c r="A172" s="431"/>
      <c r="B172" s="1873"/>
      <c r="C172" s="1873"/>
      <c r="D172" s="1518"/>
      <c r="E172" s="1519"/>
      <c r="F172" s="1524"/>
      <c r="G172" s="1421" t="s">
        <v>9</v>
      </c>
      <c r="H172" s="575"/>
      <c r="I172" s="1422"/>
      <c r="J172" s="567">
        <f>扶養控除!D26</f>
        <v>0</v>
      </c>
      <c r="K172" s="568"/>
      <c r="L172" s="568"/>
      <c r="M172" s="568"/>
      <c r="N172" s="568"/>
      <c r="O172" s="568"/>
      <c r="P172" s="568"/>
      <c r="Q172" s="568"/>
      <c r="R172" s="568"/>
      <c r="S172" s="568"/>
      <c r="T172" s="568"/>
      <c r="U172" s="569"/>
      <c r="V172" s="575" t="s">
        <v>143</v>
      </c>
      <c r="W172" s="575"/>
      <c r="X172" s="575"/>
      <c r="Y172" s="577"/>
      <c r="Z172" s="577"/>
      <c r="AA172" s="577"/>
      <c r="AB172" s="577"/>
      <c r="AC172" s="578"/>
      <c r="AD172" s="1460" t="s">
        <v>166</v>
      </c>
      <c r="AE172" s="1461"/>
      <c r="AF172" s="440"/>
      <c r="AG172" s="1812"/>
      <c r="AH172" s="1812"/>
      <c r="AI172" s="440"/>
      <c r="AJ172" s="1628"/>
      <c r="AK172" s="1629"/>
      <c r="AL172" s="1477"/>
      <c r="AM172" s="1478"/>
      <c r="AN172" s="1478"/>
      <c r="AO172" s="1478"/>
      <c r="AP172" s="1478"/>
      <c r="AQ172" s="1479"/>
      <c r="AR172" s="1493"/>
      <c r="AS172" s="1496"/>
      <c r="AT172" s="1444"/>
      <c r="AU172" s="1445"/>
      <c r="AV172" s="1450"/>
      <c r="AW172" s="1451"/>
      <c r="AX172" s="1451"/>
      <c r="AY172" s="1451"/>
      <c r="AZ172" s="1451"/>
      <c r="BA172" s="1451"/>
      <c r="BB172" s="1451"/>
      <c r="BC172" s="1451"/>
      <c r="BD172" s="1451"/>
      <c r="BE172" s="1455"/>
      <c r="BF172" s="5"/>
    </row>
    <row r="173" spans="1:58" ht="3.75" customHeight="1" x14ac:dyDescent="0.4">
      <c r="A173" s="431"/>
      <c r="B173" s="1873"/>
      <c r="C173" s="1873"/>
      <c r="D173" s="1518"/>
      <c r="E173" s="1519"/>
      <c r="F173" s="1524"/>
      <c r="G173" s="575"/>
      <c r="H173" s="575"/>
      <c r="I173" s="1422"/>
      <c r="J173" s="570"/>
      <c r="K173" s="536"/>
      <c r="L173" s="536"/>
      <c r="M173" s="536"/>
      <c r="N173" s="536"/>
      <c r="O173" s="536"/>
      <c r="P173" s="536"/>
      <c r="Q173" s="536"/>
      <c r="R173" s="536"/>
      <c r="S173" s="536"/>
      <c r="T173" s="536"/>
      <c r="U173" s="571"/>
      <c r="V173" s="575"/>
      <c r="W173" s="575"/>
      <c r="X173" s="575"/>
      <c r="Y173" s="577"/>
      <c r="Z173" s="577"/>
      <c r="AA173" s="577"/>
      <c r="AB173" s="577"/>
      <c r="AC173" s="578"/>
      <c r="AD173" s="1460"/>
      <c r="AE173" s="1461"/>
      <c r="AF173" s="440"/>
      <c r="AG173" s="1812"/>
      <c r="AH173" s="1812"/>
      <c r="AI173" s="440"/>
      <c r="AJ173" s="1628"/>
      <c r="AK173" s="1629"/>
      <c r="AL173" s="1480"/>
      <c r="AM173" s="1481"/>
      <c r="AN173" s="1481"/>
      <c r="AO173" s="1481"/>
      <c r="AP173" s="1481"/>
      <c r="AQ173" s="1482"/>
      <c r="AR173" s="1494"/>
      <c r="AS173" s="1497"/>
      <c r="AT173" s="1444"/>
      <c r="AU173" s="1445"/>
      <c r="AV173" s="1457"/>
      <c r="AW173" s="1458"/>
      <c r="AX173" s="1458"/>
      <c r="AY173" s="1458"/>
      <c r="AZ173" s="1458"/>
      <c r="BA173" s="1458"/>
      <c r="BB173" s="1458"/>
      <c r="BC173" s="1458"/>
      <c r="BD173" s="1458"/>
      <c r="BE173" s="1473"/>
      <c r="BF173" s="5"/>
    </row>
    <row r="174" spans="1:58" ht="3.75" customHeight="1" thickBot="1" x14ac:dyDescent="0.45">
      <c r="A174" s="431"/>
      <c r="B174" s="1873"/>
      <c r="C174" s="1873"/>
      <c r="D174" s="1520"/>
      <c r="E174" s="1521"/>
      <c r="F174" s="1524"/>
      <c r="G174" s="1426"/>
      <c r="H174" s="1426"/>
      <c r="I174" s="1427"/>
      <c r="J174" s="1438"/>
      <c r="K174" s="1439"/>
      <c r="L174" s="1439"/>
      <c r="M174" s="1439"/>
      <c r="N174" s="1439"/>
      <c r="O174" s="1439"/>
      <c r="P174" s="1439"/>
      <c r="Q174" s="1439"/>
      <c r="R174" s="1439"/>
      <c r="S174" s="1439"/>
      <c r="T174" s="1439"/>
      <c r="U174" s="1440"/>
      <c r="V174" s="1426"/>
      <c r="W174" s="1426"/>
      <c r="X174" s="1426"/>
      <c r="Y174" s="1512"/>
      <c r="Z174" s="1512"/>
      <c r="AA174" s="1512"/>
      <c r="AB174" s="1512"/>
      <c r="AC174" s="1513"/>
      <c r="AD174" s="1462"/>
      <c r="AE174" s="1463"/>
      <c r="AF174" s="440"/>
      <c r="AG174" s="1812"/>
      <c r="AH174" s="1812"/>
      <c r="AI174" s="440"/>
      <c r="AJ174" s="1628"/>
      <c r="AK174" s="1629"/>
      <c r="AL174" s="909" t="s">
        <v>774</v>
      </c>
      <c r="AM174" s="780"/>
      <c r="AN174" s="780"/>
      <c r="AO174" s="780"/>
      <c r="AP174" s="780"/>
      <c r="AQ174" s="780"/>
      <c r="AR174" s="780"/>
      <c r="AS174" s="905"/>
      <c r="AT174" s="1444" t="s">
        <v>167</v>
      </c>
      <c r="AU174" s="1445"/>
      <c r="AV174" s="1448"/>
      <c r="AW174" s="1449"/>
      <c r="AX174" s="1449"/>
      <c r="AY174" s="1449"/>
      <c r="AZ174" s="1449"/>
      <c r="BA174" s="1449"/>
      <c r="BB174" s="1449"/>
      <c r="BC174" s="1449"/>
      <c r="BD174" s="1449"/>
      <c r="BE174" s="1454"/>
      <c r="BF174" s="431"/>
    </row>
    <row r="175" spans="1:58" ht="3.75" customHeight="1" x14ac:dyDescent="0.4">
      <c r="A175" s="431"/>
      <c r="B175" s="1873"/>
      <c r="C175" s="1873"/>
      <c r="D175" s="1498" t="s">
        <v>168</v>
      </c>
      <c r="E175" s="1499"/>
      <c r="F175" s="1504">
        <v>1</v>
      </c>
      <c r="G175" s="1507" t="s">
        <v>135</v>
      </c>
      <c r="H175" s="1507"/>
      <c r="I175" s="1509">
        <f>扶養控除!K5</f>
        <v>0</v>
      </c>
      <c r="J175" s="1509"/>
      <c r="K175" s="1509"/>
      <c r="L175" s="1509"/>
      <c r="M175" s="1509"/>
      <c r="N175" s="1509"/>
      <c r="O175" s="1509"/>
      <c r="P175" s="1511" t="s">
        <v>120</v>
      </c>
      <c r="Q175" s="1511"/>
      <c r="R175" s="558" t="str">
        <f>IFERROR(扶養控除!U14,"")</f>
        <v/>
      </c>
      <c r="S175" s="559"/>
      <c r="T175" s="559"/>
      <c r="U175" s="559"/>
      <c r="V175" s="559"/>
      <c r="W175" s="560"/>
      <c r="X175" s="1525" t="s">
        <v>136</v>
      </c>
      <c r="Y175" s="1525"/>
      <c r="Z175" s="1435" t="str">
        <f>IF(扶養控除!K10="同居","☑","□")</f>
        <v>☑</v>
      </c>
      <c r="AA175" s="1526" t="s">
        <v>101</v>
      </c>
      <c r="AB175" s="1526"/>
      <c r="AC175" s="1459" t="s">
        <v>137</v>
      </c>
      <c r="AD175" s="1471">
        <f>扶養控除!K9</f>
        <v>0</v>
      </c>
      <c r="AE175" s="1472"/>
      <c r="AF175" s="440"/>
      <c r="AG175" s="1812"/>
      <c r="AH175" s="1812"/>
      <c r="AI175" s="431"/>
      <c r="AJ175" s="1628"/>
      <c r="AK175" s="1629"/>
      <c r="AL175" s="910"/>
      <c r="AM175" s="781"/>
      <c r="AN175" s="781"/>
      <c r="AO175" s="781"/>
      <c r="AP175" s="781"/>
      <c r="AQ175" s="781"/>
      <c r="AR175" s="781"/>
      <c r="AS175" s="906"/>
      <c r="AT175" s="1444"/>
      <c r="AU175" s="1445"/>
      <c r="AV175" s="1450"/>
      <c r="AW175" s="1451"/>
      <c r="AX175" s="1451"/>
      <c r="AY175" s="1451"/>
      <c r="AZ175" s="1451"/>
      <c r="BA175" s="1451"/>
      <c r="BB175" s="1451"/>
      <c r="BC175" s="1451"/>
      <c r="BD175" s="1451"/>
      <c r="BE175" s="1455"/>
      <c r="BF175" s="431"/>
    </row>
    <row r="176" spans="1:58" ht="3.75" customHeight="1" x14ac:dyDescent="0.4">
      <c r="A176" s="431"/>
      <c r="B176" s="1873"/>
      <c r="C176" s="1873"/>
      <c r="D176" s="1500"/>
      <c r="E176" s="1501"/>
      <c r="F176" s="1505"/>
      <c r="G176" s="1508"/>
      <c r="H176" s="1508"/>
      <c r="I176" s="1510"/>
      <c r="J176" s="1510"/>
      <c r="K176" s="1510"/>
      <c r="L176" s="1510"/>
      <c r="M176" s="1510"/>
      <c r="N176" s="1510"/>
      <c r="O176" s="1510"/>
      <c r="P176" s="1437"/>
      <c r="Q176" s="1437"/>
      <c r="R176" s="561"/>
      <c r="S176" s="562"/>
      <c r="T176" s="562"/>
      <c r="U176" s="562"/>
      <c r="V176" s="562"/>
      <c r="W176" s="563"/>
      <c r="X176" s="1465"/>
      <c r="Y176" s="1465"/>
      <c r="Z176" s="1436"/>
      <c r="AA176" s="1436"/>
      <c r="AB176" s="1436"/>
      <c r="AC176" s="1429"/>
      <c r="AD176" s="1432"/>
      <c r="AE176" s="1433"/>
      <c r="AF176" s="440"/>
      <c r="AG176" s="1812"/>
      <c r="AH176" s="1812"/>
      <c r="AI176" s="431"/>
      <c r="AJ176" s="1628"/>
      <c r="AK176" s="1629"/>
      <c r="AL176" s="910"/>
      <c r="AM176" s="781"/>
      <c r="AN176" s="781"/>
      <c r="AO176" s="781"/>
      <c r="AP176" s="781"/>
      <c r="AQ176" s="781"/>
      <c r="AR176" s="781"/>
      <c r="AS176" s="906"/>
      <c r="AT176" s="1444"/>
      <c r="AU176" s="1445"/>
      <c r="AV176" s="1450"/>
      <c r="AW176" s="1451"/>
      <c r="AX176" s="1451"/>
      <c r="AY176" s="1451"/>
      <c r="AZ176" s="1451"/>
      <c r="BA176" s="1451"/>
      <c r="BB176" s="1451"/>
      <c r="BC176" s="1451"/>
      <c r="BD176" s="1451"/>
      <c r="BE176" s="1455"/>
      <c r="BF176" s="431"/>
    </row>
    <row r="177" spans="1:60" ht="3.75" customHeight="1" thickBot="1" x14ac:dyDescent="0.45">
      <c r="A177" s="431"/>
      <c r="B177" s="1873"/>
      <c r="C177" s="1873"/>
      <c r="D177" s="1500"/>
      <c r="E177" s="1501"/>
      <c r="F177" s="1505"/>
      <c r="G177" s="1508"/>
      <c r="H177" s="1508"/>
      <c r="I177" s="1510"/>
      <c r="J177" s="1510"/>
      <c r="K177" s="1510"/>
      <c r="L177" s="1510"/>
      <c r="M177" s="1510"/>
      <c r="N177" s="1510"/>
      <c r="O177" s="1510"/>
      <c r="P177" s="1437"/>
      <c r="Q177" s="1437"/>
      <c r="R177" s="561"/>
      <c r="S177" s="562"/>
      <c r="T177" s="562"/>
      <c r="U177" s="562"/>
      <c r="V177" s="562"/>
      <c r="W177" s="563"/>
      <c r="X177" s="1465"/>
      <c r="Y177" s="1465"/>
      <c r="Z177" s="1436"/>
      <c r="AA177" s="1436"/>
      <c r="AB177" s="1436"/>
      <c r="AC177" s="1429"/>
      <c r="AD177" s="1432"/>
      <c r="AE177" s="1433"/>
      <c r="AF177" s="440"/>
      <c r="AG177" s="1812"/>
      <c r="AH177" s="1812"/>
      <c r="AI177" s="431"/>
      <c r="AJ177" s="1630"/>
      <c r="AK177" s="1631"/>
      <c r="AL177" s="911"/>
      <c r="AM177" s="907"/>
      <c r="AN177" s="907"/>
      <c r="AO177" s="907"/>
      <c r="AP177" s="907"/>
      <c r="AQ177" s="907"/>
      <c r="AR177" s="907"/>
      <c r="AS177" s="908"/>
      <c r="AT177" s="1446"/>
      <c r="AU177" s="1447"/>
      <c r="AV177" s="1452"/>
      <c r="AW177" s="1453"/>
      <c r="AX177" s="1453"/>
      <c r="AY177" s="1453"/>
      <c r="AZ177" s="1453"/>
      <c r="BA177" s="1453"/>
      <c r="BB177" s="1453"/>
      <c r="BC177" s="1453"/>
      <c r="BD177" s="1453"/>
      <c r="BE177" s="1456"/>
      <c r="BF177" s="431"/>
    </row>
    <row r="178" spans="1:60" ht="3.75" customHeight="1" x14ac:dyDescent="0.4">
      <c r="A178" s="431"/>
      <c r="B178" s="1873"/>
      <c r="C178" s="1873"/>
      <c r="D178" s="1500"/>
      <c r="E178" s="1501"/>
      <c r="F178" s="1505"/>
      <c r="G178" s="1421" t="s">
        <v>104</v>
      </c>
      <c r="H178" s="1421"/>
      <c r="I178" s="1434">
        <f>扶養控除!K6</f>
        <v>0</v>
      </c>
      <c r="J178" s="1434"/>
      <c r="K178" s="1434"/>
      <c r="L178" s="1434"/>
      <c r="M178" s="1434"/>
      <c r="N178" s="1434"/>
      <c r="O178" s="1434"/>
      <c r="P178" s="1437"/>
      <c r="Q178" s="1437"/>
      <c r="R178" s="561"/>
      <c r="S178" s="562"/>
      <c r="T178" s="562"/>
      <c r="U178" s="562"/>
      <c r="V178" s="562"/>
      <c r="W178" s="563"/>
      <c r="X178" s="1465"/>
      <c r="Y178" s="1465"/>
      <c r="Z178" s="1436"/>
      <c r="AA178" s="1436"/>
      <c r="AB178" s="1436"/>
      <c r="AC178" s="1429"/>
      <c r="AD178" s="1432"/>
      <c r="AE178" s="1433"/>
      <c r="AF178" s="440"/>
      <c r="AG178" s="28"/>
      <c r="AH178" s="28"/>
      <c r="AI178" s="431"/>
      <c r="AJ178" s="431"/>
      <c r="AK178" s="431"/>
      <c r="AL178" s="431"/>
      <c r="AM178" s="431"/>
      <c r="AN178" s="431"/>
      <c r="AO178" s="431"/>
      <c r="AP178" s="431"/>
      <c r="AQ178" s="431"/>
      <c r="AR178" s="431"/>
      <c r="AS178" s="431"/>
      <c r="AT178" s="431"/>
      <c r="AU178" s="431"/>
      <c r="AV178" s="431"/>
      <c r="AW178" s="431"/>
      <c r="AX178" s="431"/>
      <c r="AY178" s="431"/>
      <c r="AZ178" s="431"/>
      <c r="BA178" s="431"/>
      <c r="BB178" s="431"/>
      <c r="BC178" s="431"/>
      <c r="BD178" s="431"/>
      <c r="BE178" s="431"/>
      <c r="BF178" s="431"/>
    </row>
    <row r="179" spans="1:60" ht="3.75" customHeight="1" x14ac:dyDescent="0.4">
      <c r="A179" s="431"/>
      <c r="B179" s="1873"/>
      <c r="C179" s="1873"/>
      <c r="D179" s="1500"/>
      <c r="E179" s="1501"/>
      <c r="F179" s="1505"/>
      <c r="G179" s="1421"/>
      <c r="H179" s="1421"/>
      <c r="I179" s="1434"/>
      <c r="J179" s="1434"/>
      <c r="K179" s="1434"/>
      <c r="L179" s="1434"/>
      <c r="M179" s="1434"/>
      <c r="N179" s="1434"/>
      <c r="O179" s="1434"/>
      <c r="P179" s="1437"/>
      <c r="Q179" s="1437"/>
      <c r="R179" s="561"/>
      <c r="S179" s="562"/>
      <c r="T179" s="562"/>
      <c r="U179" s="562"/>
      <c r="V179" s="562"/>
      <c r="W179" s="563"/>
      <c r="X179" s="1465"/>
      <c r="Y179" s="1465"/>
      <c r="Z179" s="1435" t="str">
        <f>IF(扶養控除!K10="別居","☑","□")</f>
        <v>☑</v>
      </c>
      <c r="AA179" s="1437" t="s">
        <v>105</v>
      </c>
      <c r="AB179" s="1437"/>
      <c r="AC179" s="1429"/>
      <c r="AD179" s="1432"/>
      <c r="AE179" s="1433"/>
      <c r="AF179" s="440"/>
      <c r="AG179" s="1425" t="s">
        <v>169</v>
      </c>
      <c r="AH179" s="1014" t="s">
        <v>170</v>
      </c>
      <c r="AI179" s="1014"/>
      <c r="AJ179" s="1014"/>
      <c r="AK179" s="1014"/>
      <c r="AL179" s="1014"/>
      <c r="AM179" s="1014"/>
      <c r="AN179" s="1014"/>
      <c r="AO179" s="1014"/>
      <c r="AP179" s="1014"/>
      <c r="AQ179" s="1014"/>
      <c r="AR179" s="1014"/>
      <c r="AS179" s="1014"/>
      <c r="AT179" s="1014"/>
      <c r="AU179" s="1014"/>
      <c r="AV179" s="1014"/>
      <c r="AW179" s="1014"/>
      <c r="AX179" s="1014"/>
      <c r="AY179" s="1014"/>
      <c r="AZ179" s="1014"/>
      <c r="BA179" s="1014"/>
      <c r="BB179" s="1014"/>
      <c r="BC179" s="1014"/>
      <c r="BD179" s="1014"/>
      <c r="BE179" s="1014"/>
      <c r="BF179" s="1014"/>
      <c r="BG179" s="29"/>
      <c r="BH179" s="29"/>
    </row>
    <row r="180" spans="1:60" ht="3.75" customHeight="1" x14ac:dyDescent="0.4">
      <c r="A180" s="431"/>
      <c r="B180" s="1873"/>
      <c r="C180" s="1873"/>
      <c r="D180" s="1500"/>
      <c r="E180" s="1501"/>
      <c r="F180" s="1505"/>
      <c r="G180" s="1421"/>
      <c r="H180" s="1421"/>
      <c r="I180" s="1434"/>
      <c r="J180" s="1434"/>
      <c r="K180" s="1434"/>
      <c r="L180" s="1434"/>
      <c r="M180" s="1434"/>
      <c r="N180" s="1434"/>
      <c r="O180" s="1434"/>
      <c r="P180" s="1437"/>
      <c r="Q180" s="1437"/>
      <c r="R180" s="561"/>
      <c r="S180" s="562"/>
      <c r="T180" s="562"/>
      <c r="U180" s="562"/>
      <c r="V180" s="562"/>
      <c r="W180" s="563"/>
      <c r="X180" s="1465"/>
      <c r="Y180" s="1465"/>
      <c r="Z180" s="1436"/>
      <c r="AA180" s="1437"/>
      <c r="AB180" s="1437"/>
      <c r="AC180" s="1429"/>
      <c r="AD180" s="1432"/>
      <c r="AE180" s="1433"/>
      <c r="AF180" s="440"/>
      <c r="AG180" s="1425"/>
      <c r="AH180" s="1014"/>
      <c r="AI180" s="1014"/>
      <c r="AJ180" s="1014"/>
      <c r="AK180" s="1014"/>
      <c r="AL180" s="1014"/>
      <c r="AM180" s="1014"/>
      <c r="AN180" s="1014"/>
      <c r="AO180" s="1014"/>
      <c r="AP180" s="1014"/>
      <c r="AQ180" s="1014"/>
      <c r="AR180" s="1014"/>
      <c r="AS180" s="1014"/>
      <c r="AT180" s="1014"/>
      <c r="AU180" s="1014"/>
      <c r="AV180" s="1014"/>
      <c r="AW180" s="1014"/>
      <c r="AX180" s="1014"/>
      <c r="AY180" s="1014"/>
      <c r="AZ180" s="1014"/>
      <c r="BA180" s="1014"/>
      <c r="BB180" s="1014"/>
      <c r="BC180" s="1014"/>
      <c r="BD180" s="1014"/>
      <c r="BE180" s="1014"/>
      <c r="BF180" s="1014"/>
      <c r="BG180" s="29"/>
      <c r="BH180" s="29"/>
    </row>
    <row r="181" spans="1:60" ht="3.75" customHeight="1" x14ac:dyDescent="0.4">
      <c r="A181" s="431"/>
      <c r="B181" s="1873"/>
      <c r="C181" s="1873"/>
      <c r="D181" s="1500"/>
      <c r="E181" s="1501"/>
      <c r="F181" s="1505"/>
      <c r="G181" s="1421"/>
      <c r="H181" s="1421"/>
      <c r="I181" s="1434"/>
      <c r="J181" s="1434"/>
      <c r="K181" s="1434"/>
      <c r="L181" s="1434"/>
      <c r="M181" s="1434"/>
      <c r="N181" s="1434"/>
      <c r="O181" s="1434"/>
      <c r="P181" s="1437"/>
      <c r="Q181" s="1437"/>
      <c r="R181" s="561"/>
      <c r="S181" s="562"/>
      <c r="T181" s="562"/>
      <c r="U181" s="562"/>
      <c r="V181" s="562"/>
      <c r="W181" s="563"/>
      <c r="X181" s="1465"/>
      <c r="Y181" s="1465"/>
      <c r="Z181" s="1436"/>
      <c r="AA181" s="1437"/>
      <c r="AB181" s="1437"/>
      <c r="AC181" s="1429"/>
      <c r="AD181" s="1432"/>
      <c r="AE181" s="1433"/>
      <c r="AF181" s="440"/>
      <c r="AG181" s="1425"/>
      <c r="AH181" s="1014"/>
      <c r="AI181" s="1014"/>
      <c r="AJ181" s="1014"/>
      <c r="AK181" s="1014"/>
      <c r="AL181" s="1014"/>
      <c r="AM181" s="1014"/>
      <c r="AN181" s="1014"/>
      <c r="AO181" s="1014"/>
      <c r="AP181" s="1014"/>
      <c r="AQ181" s="1014"/>
      <c r="AR181" s="1014"/>
      <c r="AS181" s="1014"/>
      <c r="AT181" s="1014"/>
      <c r="AU181" s="1014"/>
      <c r="AV181" s="1014"/>
      <c r="AW181" s="1014"/>
      <c r="AX181" s="1014"/>
      <c r="AY181" s="1014"/>
      <c r="AZ181" s="1014"/>
      <c r="BA181" s="1014"/>
      <c r="BB181" s="1014"/>
      <c r="BC181" s="1014"/>
      <c r="BD181" s="1014"/>
      <c r="BE181" s="1014"/>
      <c r="BF181" s="1014"/>
      <c r="BG181" s="29"/>
      <c r="BH181" s="29"/>
    </row>
    <row r="182" spans="1:60" ht="3.75" customHeight="1" x14ac:dyDescent="0.4">
      <c r="A182" s="431"/>
      <c r="B182" s="1873"/>
      <c r="C182" s="1873"/>
      <c r="D182" s="1500"/>
      <c r="E182" s="1501"/>
      <c r="F182" s="1505"/>
      <c r="G182" s="1421"/>
      <c r="H182" s="1421"/>
      <c r="I182" s="1434"/>
      <c r="J182" s="1434"/>
      <c r="K182" s="1434"/>
      <c r="L182" s="1434"/>
      <c r="M182" s="1434"/>
      <c r="N182" s="1434"/>
      <c r="O182" s="1434"/>
      <c r="P182" s="1437"/>
      <c r="Q182" s="1437"/>
      <c r="R182" s="564"/>
      <c r="S182" s="565"/>
      <c r="T182" s="565"/>
      <c r="U182" s="565"/>
      <c r="V182" s="565"/>
      <c r="W182" s="566"/>
      <c r="X182" s="1465"/>
      <c r="Y182" s="1465"/>
      <c r="Z182" s="1436"/>
      <c r="AA182" s="1437"/>
      <c r="AB182" s="1437"/>
      <c r="AC182" s="1429"/>
      <c r="AD182" s="1432"/>
      <c r="AE182" s="1433"/>
      <c r="AF182" s="440"/>
      <c r="AG182" s="1425"/>
      <c r="AH182" s="1014"/>
      <c r="AI182" s="1014"/>
      <c r="AJ182" s="1014"/>
      <c r="AK182" s="1014"/>
      <c r="AL182" s="1014"/>
      <c r="AM182" s="1014"/>
      <c r="AN182" s="1014"/>
      <c r="AO182" s="1014"/>
      <c r="AP182" s="1014"/>
      <c r="AQ182" s="1014"/>
      <c r="AR182" s="1014"/>
      <c r="AS182" s="1014"/>
      <c r="AT182" s="1014"/>
      <c r="AU182" s="1014"/>
      <c r="AV182" s="1014"/>
      <c r="AW182" s="1014"/>
      <c r="AX182" s="1014"/>
      <c r="AY182" s="1014"/>
      <c r="AZ182" s="1014"/>
      <c r="BA182" s="1014"/>
      <c r="BB182" s="1014"/>
      <c r="BC182" s="1014"/>
      <c r="BD182" s="1014"/>
      <c r="BE182" s="1014"/>
      <c r="BF182" s="1014"/>
      <c r="BG182" s="29"/>
      <c r="BH182" s="29"/>
    </row>
    <row r="183" spans="1:60" ht="3.75" customHeight="1" x14ac:dyDescent="0.4">
      <c r="A183" s="431"/>
      <c r="B183" s="1873"/>
      <c r="C183" s="1873"/>
      <c r="D183" s="1500"/>
      <c r="E183" s="1501"/>
      <c r="F183" s="1505"/>
      <c r="G183" s="1421" t="s">
        <v>9</v>
      </c>
      <c r="H183" s="575"/>
      <c r="I183" s="1422"/>
      <c r="J183" s="567"/>
      <c r="K183" s="568"/>
      <c r="L183" s="568"/>
      <c r="M183" s="568"/>
      <c r="N183" s="568"/>
      <c r="O183" s="568"/>
      <c r="P183" s="568"/>
      <c r="Q183" s="568"/>
      <c r="R183" s="568"/>
      <c r="S183" s="568"/>
      <c r="T183" s="568"/>
      <c r="U183" s="569"/>
      <c r="V183" s="575" t="s">
        <v>143</v>
      </c>
      <c r="W183" s="575"/>
      <c r="X183" s="575"/>
      <c r="Y183" s="1467"/>
      <c r="Z183" s="1467"/>
      <c r="AA183" s="1467"/>
      <c r="AB183" s="1467"/>
      <c r="AC183" s="1467"/>
      <c r="AD183" s="1467"/>
      <c r="AE183" s="1468"/>
      <c r="AF183" s="30"/>
      <c r="AG183" s="431"/>
      <c r="AH183" s="1014"/>
      <c r="AI183" s="1014"/>
      <c r="AJ183" s="1014"/>
      <c r="AK183" s="1014"/>
      <c r="AL183" s="1014"/>
      <c r="AM183" s="1014"/>
      <c r="AN183" s="1014"/>
      <c r="AO183" s="1014"/>
      <c r="AP183" s="1014"/>
      <c r="AQ183" s="1014"/>
      <c r="AR183" s="1014"/>
      <c r="AS183" s="1014"/>
      <c r="AT183" s="1014"/>
      <c r="AU183" s="1014"/>
      <c r="AV183" s="1014"/>
      <c r="AW183" s="1014"/>
      <c r="AX183" s="1014"/>
      <c r="AY183" s="1014"/>
      <c r="AZ183" s="1014"/>
      <c r="BA183" s="1014"/>
      <c r="BB183" s="1014"/>
      <c r="BC183" s="1014"/>
      <c r="BD183" s="1014"/>
      <c r="BE183" s="1014"/>
      <c r="BF183" s="1014"/>
      <c r="BG183" s="29"/>
      <c r="BH183" s="29"/>
    </row>
    <row r="184" spans="1:60" ht="3.75" customHeight="1" x14ac:dyDescent="0.4">
      <c r="A184" s="431"/>
      <c r="B184" s="1873"/>
      <c r="C184" s="1873"/>
      <c r="D184" s="1500"/>
      <c r="E184" s="1501"/>
      <c r="F184" s="1505"/>
      <c r="G184" s="575"/>
      <c r="H184" s="575"/>
      <c r="I184" s="1422"/>
      <c r="J184" s="570"/>
      <c r="K184" s="536"/>
      <c r="L184" s="536"/>
      <c r="M184" s="536"/>
      <c r="N184" s="536"/>
      <c r="O184" s="536"/>
      <c r="P184" s="536"/>
      <c r="Q184" s="536"/>
      <c r="R184" s="536"/>
      <c r="S184" s="536"/>
      <c r="T184" s="536"/>
      <c r="U184" s="571"/>
      <c r="V184" s="575"/>
      <c r="W184" s="575"/>
      <c r="X184" s="575"/>
      <c r="Y184" s="1467"/>
      <c r="Z184" s="1467"/>
      <c r="AA184" s="1467"/>
      <c r="AB184" s="1467"/>
      <c r="AC184" s="1467"/>
      <c r="AD184" s="1467"/>
      <c r="AE184" s="1468"/>
      <c r="AF184" s="30"/>
      <c r="AG184" s="28"/>
      <c r="AH184" s="1014"/>
      <c r="AI184" s="1014"/>
      <c r="AJ184" s="1014"/>
      <c r="AK184" s="1014"/>
      <c r="AL184" s="1014"/>
      <c r="AM184" s="1014"/>
      <c r="AN184" s="1014"/>
      <c r="AO184" s="1014"/>
      <c r="AP184" s="1014"/>
      <c r="AQ184" s="1014"/>
      <c r="AR184" s="1014"/>
      <c r="AS184" s="1014"/>
      <c r="AT184" s="1014"/>
      <c r="AU184" s="1014"/>
      <c r="AV184" s="1014"/>
      <c r="AW184" s="1014"/>
      <c r="AX184" s="1014"/>
      <c r="AY184" s="1014"/>
      <c r="AZ184" s="1014"/>
      <c r="BA184" s="1014"/>
      <c r="BB184" s="1014"/>
      <c r="BC184" s="1014"/>
      <c r="BD184" s="1014"/>
      <c r="BE184" s="1014"/>
      <c r="BF184" s="1014"/>
      <c r="BG184" s="29"/>
      <c r="BH184" s="29"/>
    </row>
    <row r="185" spans="1:60" ht="3.75" customHeight="1" x14ac:dyDescent="0.4">
      <c r="A185" s="431"/>
      <c r="B185" s="1873"/>
      <c r="C185" s="1873"/>
      <c r="D185" s="1500"/>
      <c r="E185" s="1501"/>
      <c r="F185" s="1506"/>
      <c r="G185" s="1423"/>
      <c r="H185" s="1423"/>
      <c r="I185" s="1424"/>
      <c r="J185" s="572"/>
      <c r="K185" s="573"/>
      <c r="L185" s="573"/>
      <c r="M185" s="573"/>
      <c r="N185" s="573"/>
      <c r="O185" s="573"/>
      <c r="P185" s="573"/>
      <c r="Q185" s="573"/>
      <c r="R185" s="573"/>
      <c r="S185" s="573"/>
      <c r="T185" s="573"/>
      <c r="U185" s="574"/>
      <c r="V185" s="1423"/>
      <c r="W185" s="1423"/>
      <c r="X185" s="1423"/>
      <c r="Y185" s="1469"/>
      <c r="Z185" s="1469"/>
      <c r="AA185" s="1469"/>
      <c r="AB185" s="1469"/>
      <c r="AC185" s="1469"/>
      <c r="AD185" s="1469"/>
      <c r="AE185" s="1470"/>
      <c r="AF185" s="30"/>
      <c r="AG185" s="431"/>
      <c r="AH185" s="431"/>
      <c r="AI185" s="431"/>
      <c r="AJ185" s="431"/>
      <c r="AK185" s="431"/>
      <c r="AL185" s="431"/>
      <c r="AM185" s="431"/>
      <c r="AN185" s="431"/>
      <c r="AO185" s="431"/>
      <c r="AP185" s="431"/>
      <c r="AQ185" s="431"/>
      <c r="AR185" s="431"/>
      <c r="AS185" s="431"/>
      <c r="AT185" s="431"/>
      <c r="AU185" s="431"/>
      <c r="AV185" s="431"/>
      <c r="AW185" s="431"/>
      <c r="AX185" s="431"/>
      <c r="AY185" s="431"/>
      <c r="AZ185" s="431"/>
      <c r="BA185" s="431"/>
      <c r="BB185" s="431"/>
      <c r="BC185" s="431"/>
      <c r="BD185" s="431"/>
      <c r="BE185" s="431"/>
      <c r="BF185" s="431"/>
    </row>
    <row r="186" spans="1:60" ht="3.75" customHeight="1" x14ac:dyDescent="0.4">
      <c r="A186" s="431"/>
      <c r="B186" s="1873"/>
      <c r="C186" s="1873"/>
      <c r="D186" s="1500"/>
      <c r="E186" s="1501"/>
      <c r="F186" s="1514">
        <v>2</v>
      </c>
      <c r="G186" s="1515" t="s">
        <v>135</v>
      </c>
      <c r="H186" s="1515"/>
      <c r="I186" s="1516">
        <f>扶養控除!K11</f>
        <v>0</v>
      </c>
      <c r="J186" s="1516"/>
      <c r="K186" s="1516"/>
      <c r="L186" s="1516"/>
      <c r="M186" s="1516"/>
      <c r="N186" s="1516"/>
      <c r="O186" s="1516"/>
      <c r="P186" s="1517" t="s">
        <v>120</v>
      </c>
      <c r="Q186" s="1517"/>
      <c r="R186" s="558" t="str">
        <f>IFERROR(扶養控除!U15,"")</f>
        <v/>
      </c>
      <c r="S186" s="559"/>
      <c r="T186" s="559"/>
      <c r="U186" s="559"/>
      <c r="V186" s="559"/>
      <c r="W186" s="560"/>
      <c r="X186" s="1464" t="s">
        <v>136</v>
      </c>
      <c r="Y186" s="1464"/>
      <c r="Z186" s="1435" t="str">
        <f>IF(扶養控除!K16="同居","☑","□")</f>
        <v>☑</v>
      </c>
      <c r="AA186" s="1466" t="s">
        <v>101</v>
      </c>
      <c r="AB186" s="1466"/>
      <c r="AC186" s="1428" t="s">
        <v>137</v>
      </c>
      <c r="AD186" s="1430">
        <f>扶養控除!K15</f>
        <v>0</v>
      </c>
      <c r="AE186" s="1431"/>
      <c r="AF186" s="30"/>
      <c r="AG186" s="1442">
        <v>5</v>
      </c>
      <c r="AH186" s="1442"/>
      <c r="AI186" s="1441" t="s">
        <v>782</v>
      </c>
      <c r="AJ186" s="1441"/>
      <c r="AK186" s="1441"/>
      <c r="AL186" s="1441"/>
      <c r="AM186" s="1441"/>
      <c r="AN186" s="1441"/>
      <c r="AO186" s="1441"/>
      <c r="AP186" s="1441"/>
      <c r="AQ186" s="1441"/>
      <c r="AR186" s="1441"/>
      <c r="AS186" s="1441"/>
      <c r="AT186" s="1441"/>
      <c r="AU186" s="1441"/>
      <c r="AV186" s="1441"/>
      <c r="AW186" s="1441"/>
      <c r="AX186" s="1441"/>
      <c r="AY186" s="1441"/>
      <c r="AZ186" s="1441"/>
      <c r="BA186" s="1441"/>
      <c r="BB186" s="1441"/>
      <c r="BC186" s="1441"/>
      <c r="BD186" s="1441"/>
      <c r="BE186" s="1441"/>
      <c r="BF186" s="1441"/>
      <c r="BG186" s="31"/>
      <c r="BH186" s="31"/>
    </row>
    <row r="187" spans="1:60" ht="3.75" customHeight="1" x14ac:dyDescent="0.4">
      <c r="A187" s="431"/>
      <c r="B187" s="1873"/>
      <c r="C187" s="1873"/>
      <c r="D187" s="1500"/>
      <c r="E187" s="1501"/>
      <c r="F187" s="1505"/>
      <c r="G187" s="1508"/>
      <c r="H187" s="1508"/>
      <c r="I187" s="1510"/>
      <c r="J187" s="1510"/>
      <c r="K187" s="1510"/>
      <c r="L187" s="1510"/>
      <c r="M187" s="1510"/>
      <c r="N187" s="1510"/>
      <c r="O187" s="1510"/>
      <c r="P187" s="1437"/>
      <c r="Q187" s="1437"/>
      <c r="R187" s="561"/>
      <c r="S187" s="562"/>
      <c r="T187" s="562"/>
      <c r="U187" s="562"/>
      <c r="V187" s="562"/>
      <c r="W187" s="563"/>
      <c r="X187" s="1465"/>
      <c r="Y187" s="1465"/>
      <c r="Z187" s="1436"/>
      <c r="AA187" s="1436"/>
      <c r="AB187" s="1436"/>
      <c r="AC187" s="1429"/>
      <c r="AD187" s="1432"/>
      <c r="AE187" s="1433"/>
      <c r="AF187" s="30"/>
      <c r="AG187" s="1442"/>
      <c r="AH187" s="1442"/>
      <c r="AI187" s="1441"/>
      <c r="AJ187" s="1441"/>
      <c r="AK187" s="1441"/>
      <c r="AL187" s="1441"/>
      <c r="AM187" s="1441"/>
      <c r="AN187" s="1441"/>
      <c r="AO187" s="1441"/>
      <c r="AP187" s="1441"/>
      <c r="AQ187" s="1441"/>
      <c r="AR187" s="1441"/>
      <c r="AS187" s="1441"/>
      <c r="AT187" s="1441"/>
      <c r="AU187" s="1441"/>
      <c r="AV187" s="1441"/>
      <c r="AW187" s="1441"/>
      <c r="AX187" s="1441"/>
      <c r="AY187" s="1441"/>
      <c r="AZ187" s="1441"/>
      <c r="BA187" s="1441"/>
      <c r="BB187" s="1441"/>
      <c r="BC187" s="1441"/>
      <c r="BD187" s="1441"/>
      <c r="BE187" s="1441"/>
      <c r="BF187" s="1441"/>
      <c r="BG187" s="31"/>
      <c r="BH187" s="31"/>
    </row>
    <row r="188" spans="1:60" ht="3.75" customHeight="1" x14ac:dyDescent="0.4">
      <c r="A188" s="431"/>
      <c r="B188" s="1873"/>
      <c r="C188" s="1873"/>
      <c r="D188" s="1500"/>
      <c r="E188" s="1501"/>
      <c r="F188" s="1505"/>
      <c r="G188" s="1508"/>
      <c r="H188" s="1508"/>
      <c r="I188" s="1510"/>
      <c r="J188" s="1510"/>
      <c r="K188" s="1510"/>
      <c r="L188" s="1510"/>
      <c r="M188" s="1510"/>
      <c r="N188" s="1510"/>
      <c r="O188" s="1510"/>
      <c r="P188" s="1437"/>
      <c r="Q188" s="1437"/>
      <c r="R188" s="561"/>
      <c r="S188" s="562"/>
      <c r="T188" s="562"/>
      <c r="U188" s="562"/>
      <c r="V188" s="562"/>
      <c r="W188" s="563"/>
      <c r="X188" s="1465"/>
      <c r="Y188" s="1465"/>
      <c r="Z188" s="1436"/>
      <c r="AA188" s="1436"/>
      <c r="AB188" s="1436"/>
      <c r="AC188" s="1429"/>
      <c r="AD188" s="1432"/>
      <c r="AE188" s="1433"/>
      <c r="AF188" s="429"/>
      <c r="AG188" s="1442"/>
      <c r="AH188" s="1442"/>
      <c r="AI188" s="1441"/>
      <c r="AJ188" s="1441"/>
      <c r="AK188" s="1441"/>
      <c r="AL188" s="1441"/>
      <c r="AM188" s="1441"/>
      <c r="AN188" s="1441"/>
      <c r="AO188" s="1441"/>
      <c r="AP188" s="1441"/>
      <c r="AQ188" s="1441"/>
      <c r="AR188" s="1441"/>
      <c r="AS188" s="1441"/>
      <c r="AT188" s="1441"/>
      <c r="AU188" s="1441"/>
      <c r="AV188" s="1441"/>
      <c r="AW188" s="1441"/>
      <c r="AX188" s="1441"/>
      <c r="AY188" s="1441"/>
      <c r="AZ188" s="1441"/>
      <c r="BA188" s="1441"/>
      <c r="BB188" s="1441"/>
      <c r="BC188" s="1441"/>
      <c r="BD188" s="1441"/>
      <c r="BE188" s="1441"/>
      <c r="BF188" s="1441"/>
      <c r="BG188" s="31"/>
      <c r="BH188" s="31"/>
    </row>
    <row r="189" spans="1:60" ht="3.75" customHeight="1" x14ac:dyDescent="0.4">
      <c r="A189" s="431"/>
      <c r="B189" s="1873"/>
      <c r="C189" s="1873"/>
      <c r="D189" s="1500"/>
      <c r="E189" s="1501"/>
      <c r="F189" s="1505"/>
      <c r="G189" s="1421" t="s">
        <v>104</v>
      </c>
      <c r="H189" s="1421"/>
      <c r="I189" s="1434">
        <f>扶養控除!K12</f>
        <v>0</v>
      </c>
      <c r="J189" s="1434"/>
      <c r="K189" s="1434"/>
      <c r="L189" s="1434"/>
      <c r="M189" s="1434"/>
      <c r="N189" s="1434"/>
      <c r="O189" s="1434"/>
      <c r="P189" s="1437"/>
      <c r="Q189" s="1437"/>
      <c r="R189" s="561"/>
      <c r="S189" s="562"/>
      <c r="T189" s="562"/>
      <c r="U189" s="562"/>
      <c r="V189" s="562"/>
      <c r="W189" s="563"/>
      <c r="X189" s="1465"/>
      <c r="Y189" s="1465"/>
      <c r="Z189" s="1436"/>
      <c r="AA189" s="1436"/>
      <c r="AB189" s="1436"/>
      <c r="AC189" s="1429"/>
      <c r="AD189" s="1432"/>
      <c r="AE189" s="1433"/>
      <c r="AF189" s="429"/>
      <c r="AG189" s="1442"/>
      <c r="AH189" s="1442"/>
      <c r="AI189" s="1441"/>
      <c r="AJ189" s="1441"/>
      <c r="AK189" s="1441"/>
      <c r="AL189" s="1441"/>
      <c r="AM189" s="1441"/>
      <c r="AN189" s="1441"/>
      <c r="AO189" s="1441"/>
      <c r="AP189" s="1441"/>
      <c r="AQ189" s="1441"/>
      <c r="AR189" s="1441"/>
      <c r="AS189" s="1441"/>
      <c r="AT189" s="1441"/>
      <c r="AU189" s="1441"/>
      <c r="AV189" s="1441"/>
      <c r="AW189" s="1441"/>
      <c r="AX189" s="1441"/>
      <c r="AY189" s="1441"/>
      <c r="AZ189" s="1441"/>
      <c r="BA189" s="1441"/>
      <c r="BB189" s="1441"/>
      <c r="BC189" s="1441"/>
      <c r="BD189" s="1441"/>
      <c r="BE189" s="1441"/>
      <c r="BF189" s="1441"/>
      <c r="BG189" s="31"/>
      <c r="BH189" s="31"/>
    </row>
    <row r="190" spans="1:60" ht="3.75" customHeight="1" x14ac:dyDescent="0.4">
      <c r="A190" s="431"/>
      <c r="B190" s="1873"/>
      <c r="C190" s="1873"/>
      <c r="D190" s="1500"/>
      <c r="E190" s="1501"/>
      <c r="F190" s="1505"/>
      <c r="G190" s="1421"/>
      <c r="H190" s="1421"/>
      <c r="I190" s="1434"/>
      <c r="J190" s="1434"/>
      <c r="K190" s="1434"/>
      <c r="L190" s="1434"/>
      <c r="M190" s="1434"/>
      <c r="N190" s="1434"/>
      <c r="O190" s="1434"/>
      <c r="P190" s="1437"/>
      <c r="Q190" s="1437"/>
      <c r="R190" s="561"/>
      <c r="S190" s="562"/>
      <c r="T190" s="562"/>
      <c r="U190" s="562"/>
      <c r="V190" s="562"/>
      <c r="W190" s="563"/>
      <c r="X190" s="1465"/>
      <c r="Y190" s="1465"/>
      <c r="Z190" s="1435" t="str">
        <f>IF(扶養控除!K16="別居","☑","□")</f>
        <v>☑</v>
      </c>
      <c r="AA190" s="1437" t="s">
        <v>105</v>
      </c>
      <c r="AB190" s="1437"/>
      <c r="AC190" s="1429"/>
      <c r="AD190" s="1432"/>
      <c r="AE190" s="1433"/>
      <c r="AF190" s="429"/>
      <c r="AG190" s="32"/>
      <c r="AH190" s="431"/>
      <c r="AI190" s="1441"/>
      <c r="AJ190" s="1441"/>
      <c r="AK190" s="1441"/>
      <c r="AL190" s="1441"/>
      <c r="AM190" s="1441"/>
      <c r="AN190" s="1441"/>
      <c r="AO190" s="1441"/>
      <c r="AP190" s="1441"/>
      <c r="AQ190" s="1441"/>
      <c r="AR190" s="1441"/>
      <c r="AS190" s="1441"/>
      <c r="AT190" s="1441"/>
      <c r="AU190" s="1441"/>
      <c r="AV190" s="1441"/>
      <c r="AW190" s="1441"/>
      <c r="AX190" s="1441"/>
      <c r="AY190" s="1441"/>
      <c r="AZ190" s="1441"/>
      <c r="BA190" s="1441"/>
      <c r="BB190" s="1441"/>
      <c r="BC190" s="1441"/>
      <c r="BD190" s="1441"/>
      <c r="BE190" s="1441"/>
      <c r="BF190" s="1441"/>
      <c r="BG190" s="31"/>
      <c r="BH190" s="31"/>
    </row>
    <row r="191" spans="1:60" ht="3.75" customHeight="1" x14ac:dyDescent="0.4">
      <c r="A191" s="431"/>
      <c r="B191" s="1873"/>
      <c r="C191" s="1873"/>
      <c r="D191" s="1500"/>
      <c r="E191" s="1501"/>
      <c r="F191" s="1505"/>
      <c r="G191" s="1421"/>
      <c r="H191" s="1421"/>
      <c r="I191" s="1434"/>
      <c r="J191" s="1434"/>
      <c r="K191" s="1434"/>
      <c r="L191" s="1434"/>
      <c r="M191" s="1434"/>
      <c r="N191" s="1434"/>
      <c r="O191" s="1434"/>
      <c r="P191" s="1437"/>
      <c r="Q191" s="1437"/>
      <c r="R191" s="561"/>
      <c r="S191" s="562"/>
      <c r="T191" s="562"/>
      <c r="U191" s="562"/>
      <c r="V191" s="562"/>
      <c r="W191" s="563"/>
      <c r="X191" s="1465"/>
      <c r="Y191" s="1465"/>
      <c r="Z191" s="1436"/>
      <c r="AA191" s="1437"/>
      <c r="AB191" s="1437"/>
      <c r="AC191" s="1429"/>
      <c r="AD191" s="1432"/>
      <c r="AE191" s="1433"/>
      <c r="AF191" s="429"/>
      <c r="AG191" s="431"/>
      <c r="AH191" s="431"/>
      <c r="AI191" s="1441"/>
      <c r="AJ191" s="1441"/>
      <c r="AK191" s="1441"/>
      <c r="AL191" s="1441"/>
      <c r="AM191" s="1441"/>
      <c r="AN191" s="1441"/>
      <c r="AO191" s="1441"/>
      <c r="AP191" s="1441"/>
      <c r="AQ191" s="1441"/>
      <c r="AR191" s="1441"/>
      <c r="AS191" s="1441"/>
      <c r="AT191" s="1441"/>
      <c r="AU191" s="1441"/>
      <c r="AV191" s="1441"/>
      <c r="AW191" s="1441"/>
      <c r="AX191" s="1441"/>
      <c r="AY191" s="1441"/>
      <c r="AZ191" s="1441"/>
      <c r="BA191" s="1441"/>
      <c r="BB191" s="1441"/>
      <c r="BC191" s="1441"/>
      <c r="BD191" s="1441"/>
      <c r="BE191" s="1441"/>
      <c r="BF191" s="1441"/>
      <c r="BG191" s="31"/>
      <c r="BH191" s="31"/>
    </row>
    <row r="192" spans="1:60" ht="3.75" customHeight="1" x14ac:dyDescent="0.4">
      <c r="A192" s="431"/>
      <c r="B192" s="1873"/>
      <c r="C192" s="1873"/>
      <c r="D192" s="1500"/>
      <c r="E192" s="1501"/>
      <c r="F192" s="1505"/>
      <c r="G192" s="1421"/>
      <c r="H192" s="1421"/>
      <c r="I192" s="1434"/>
      <c r="J192" s="1434"/>
      <c r="K192" s="1434"/>
      <c r="L192" s="1434"/>
      <c r="M192" s="1434"/>
      <c r="N192" s="1434"/>
      <c r="O192" s="1434"/>
      <c r="P192" s="1437"/>
      <c r="Q192" s="1437"/>
      <c r="R192" s="561"/>
      <c r="S192" s="562"/>
      <c r="T192" s="562"/>
      <c r="U192" s="562"/>
      <c r="V192" s="562"/>
      <c r="W192" s="563"/>
      <c r="X192" s="1465"/>
      <c r="Y192" s="1465"/>
      <c r="Z192" s="1436"/>
      <c r="AA192" s="1437"/>
      <c r="AB192" s="1437"/>
      <c r="AC192" s="1429"/>
      <c r="AD192" s="1432"/>
      <c r="AE192" s="1433"/>
      <c r="AF192" s="431"/>
      <c r="AG192" s="431"/>
      <c r="AH192" s="431"/>
      <c r="AI192" s="1441"/>
      <c r="AJ192" s="1441"/>
      <c r="AK192" s="1441"/>
      <c r="AL192" s="1441"/>
      <c r="AM192" s="1441"/>
      <c r="AN192" s="1441"/>
      <c r="AO192" s="1441"/>
      <c r="AP192" s="1441"/>
      <c r="AQ192" s="1441"/>
      <c r="AR192" s="1441"/>
      <c r="AS192" s="1441"/>
      <c r="AT192" s="1441"/>
      <c r="AU192" s="1441"/>
      <c r="AV192" s="1441"/>
      <c r="AW192" s="1441"/>
      <c r="AX192" s="1441"/>
      <c r="AY192" s="1441"/>
      <c r="AZ192" s="1441"/>
      <c r="BA192" s="1441"/>
      <c r="BB192" s="1441"/>
      <c r="BC192" s="1441"/>
      <c r="BD192" s="1441"/>
      <c r="BE192" s="1441"/>
      <c r="BF192" s="1441"/>
      <c r="BG192" s="31"/>
      <c r="BH192" s="31"/>
    </row>
    <row r="193" spans="1:60" ht="3.75" customHeight="1" x14ac:dyDescent="0.4">
      <c r="A193" s="431"/>
      <c r="B193" s="1873"/>
      <c r="C193" s="1873"/>
      <c r="D193" s="1500"/>
      <c r="E193" s="1501"/>
      <c r="F193" s="1505"/>
      <c r="G193" s="1421"/>
      <c r="H193" s="1421"/>
      <c r="I193" s="1434"/>
      <c r="J193" s="1434"/>
      <c r="K193" s="1434"/>
      <c r="L193" s="1434"/>
      <c r="M193" s="1434"/>
      <c r="N193" s="1434"/>
      <c r="O193" s="1434"/>
      <c r="P193" s="1437"/>
      <c r="Q193" s="1437"/>
      <c r="R193" s="564"/>
      <c r="S193" s="565"/>
      <c r="T193" s="565"/>
      <c r="U193" s="565"/>
      <c r="V193" s="565"/>
      <c r="W193" s="566"/>
      <c r="X193" s="1465"/>
      <c r="Y193" s="1465"/>
      <c r="Z193" s="1436"/>
      <c r="AA193" s="1437"/>
      <c r="AB193" s="1437"/>
      <c r="AC193" s="1429"/>
      <c r="AD193" s="1432"/>
      <c r="AE193" s="1433"/>
      <c r="AF193" s="431"/>
      <c r="AG193" s="28"/>
      <c r="AH193" s="28"/>
      <c r="AI193" s="1441"/>
      <c r="AJ193" s="1441"/>
      <c r="AK193" s="1441"/>
      <c r="AL193" s="1441"/>
      <c r="AM193" s="1441"/>
      <c r="AN193" s="1441"/>
      <c r="AO193" s="1441"/>
      <c r="AP193" s="1441"/>
      <c r="AQ193" s="1441"/>
      <c r="AR193" s="1441"/>
      <c r="AS193" s="1441"/>
      <c r="AT193" s="1441"/>
      <c r="AU193" s="1441"/>
      <c r="AV193" s="1441"/>
      <c r="AW193" s="1441"/>
      <c r="AX193" s="1441"/>
      <c r="AY193" s="1441"/>
      <c r="AZ193" s="1441"/>
      <c r="BA193" s="1441"/>
      <c r="BB193" s="1441"/>
      <c r="BC193" s="1441"/>
      <c r="BD193" s="1441"/>
      <c r="BE193" s="1441"/>
      <c r="BF193" s="1441"/>
      <c r="BG193" s="31"/>
      <c r="BH193" s="31"/>
    </row>
    <row r="194" spans="1:60" ht="3.75" customHeight="1" x14ac:dyDescent="0.4">
      <c r="A194" s="431"/>
      <c r="B194" s="1873"/>
      <c r="C194" s="1873"/>
      <c r="D194" s="1500"/>
      <c r="E194" s="1501"/>
      <c r="F194" s="1505"/>
      <c r="G194" s="1421" t="s">
        <v>9</v>
      </c>
      <c r="H194" s="575"/>
      <c r="I194" s="1422"/>
      <c r="J194" s="567">
        <f>扶養控除!K14</f>
        <v>0</v>
      </c>
      <c r="K194" s="568"/>
      <c r="L194" s="568"/>
      <c r="M194" s="568"/>
      <c r="N194" s="568"/>
      <c r="O194" s="568"/>
      <c r="P194" s="568"/>
      <c r="Q194" s="568"/>
      <c r="R194" s="568"/>
      <c r="S194" s="568"/>
      <c r="T194" s="568"/>
      <c r="U194" s="569"/>
      <c r="V194" s="575" t="s">
        <v>143</v>
      </c>
      <c r="W194" s="575"/>
      <c r="X194" s="575"/>
      <c r="Y194" s="1467"/>
      <c r="Z194" s="1467"/>
      <c r="AA194" s="1467"/>
      <c r="AB194" s="1467"/>
      <c r="AC194" s="1467"/>
      <c r="AD194" s="1467"/>
      <c r="AE194" s="1468"/>
      <c r="AF194" s="431"/>
      <c r="AG194" s="28"/>
      <c r="AH194" s="455"/>
      <c r="AI194" s="1441"/>
      <c r="AJ194" s="1441"/>
      <c r="AK194" s="1441"/>
      <c r="AL194" s="1441"/>
      <c r="AM194" s="1441"/>
      <c r="AN194" s="1441"/>
      <c r="AO194" s="1441"/>
      <c r="AP194" s="1441"/>
      <c r="AQ194" s="1441"/>
      <c r="AR194" s="1441"/>
      <c r="AS194" s="1441"/>
      <c r="AT194" s="1441"/>
      <c r="AU194" s="1441"/>
      <c r="AV194" s="1441"/>
      <c r="AW194" s="1441"/>
      <c r="AX194" s="1441"/>
      <c r="AY194" s="1441"/>
      <c r="AZ194" s="1441"/>
      <c r="BA194" s="1441"/>
      <c r="BB194" s="1441"/>
      <c r="BC194" s="1441"/>
      <c r="BD194" s="1441"/>
      <c r="BE194" s="1441"/>
      <c r="BF194" s="1441"/>
      <c r="BG194" s="31"/>
      <c r="BH194" s="31"/>
    </row>
    <row r="195" spans="1:60" ht="3.75" customHeight="1" thickBot="1" x14ac:dyDescent="0.45">
      <c r="A195" s="431"/>
      <c r="B195" s="1873"/>
      <c r="C195" s="1873"/>
      <c r="D195" s="1500"/>
      <c r="E195" s="1501"/>
      <c r="F195" s="1505"/>
      <c r="G195" s="575"/>
      <c r="H195" s="575"/>
      <c r="I195" s="1422"/>
      <c r="J195" s="570"/>
      <c r="K195" s="536"/>
      <c r="L195" s="536"/>
      <c r="M195" s="536"/>
      <c r="N195" s="536"/>
      <c r="O195" s="536"/>
      <c r="P195" s="536"/>
      <c r="Q195" s="536"/>
      <c r="R195" s="536"/>
      <c r="S195" s="536"/>
      <c r="T195" s="536"/>
      <c r="U195" s="571"/>
      <c r="V195" s="575"/>
      <c r="W195" s="575"/>
      <c r="X195" s="575"/>
      <c r="Y195" s="1467"/>
      <c r="Z195" s="1467"/>
      <c r="AA195" s="1467"/>
      <c r="AB195" s="1467"/>
      <c r="AC195" s="1467"/>
      <c r="AD195" s="1467"/>
      <c r="AE195" s="1468"/>
      <c r="AF195" s="431"/>
      <c r="AG195" s="28"/>
      <c r="AH195" s="431"/>
      <c r="AI195" s="1441"/>
      <c r="AJ195" s="1441"/>
      <c r="AK195" s="1441"/>
      <c r="AL195" s="1441"/>
      <c r="AM195" s="1441"/>
      <c r="AN195" s="1441"/>
      <c r="AO195" s="1441"/>
      <c r="AP195" s="1441"/>
      <c r="AQ195" s="1441"/>
      <c r="AR195" s="1441"/>
      <c r="AS195" s="1441"/>
      <c r="AT195" s="1441"/>
      <c r="AU195" s="1441"/>
      <c r="AV195" s="1441"/>
      <c r="AW195" s="1441"/>
      <c r="AX195" s="1441"/>
      <c r="AY195" s="1441"/>
      <c r="AZ195" s="1441"/>
      <c r="BA195" s="1441"/>
      <c r="BB195" s="1441"/>
      <c r="BC195" s="1441"/>
      <c r="BD195" s="1441"/>
      <c r="BE195" s="1441"/>
      <c r="BF195" s="1441"/>
      <c r="BG195" s="31"/>
      <c r="BH195" s="31"/>
    </row>
    <row r="196" spans="1:60" ht="3.75" customHeight="1" x14ac:dyDescent="0.4">
      <c r="A196" s="431"/>
      <c r="B196" s="1873"/>
      <c r="C196" s="1873"/>
      <c r="D196" s="1500"/>
      <c r="E196" s="1501"/>
      <c r="F196" s="1506"/>
      <c r="G196" s="1423"/>
      <c r="H196" s="1423"/>
      <c r="I196" s="1424"/>
      <c r="J196" s="572"/>
      <c r="K196" s="573"/>
      <c r="L196" s="573"/>
      <c r="M196" s="573"/>
      <c r="N196" s="573"/>
      <c r="O196" s="573"/>
      <c r="P196" s="573"/>
      <c r="Q196" s="573"/>
      <c r="R196" s="573"/>
      <c r="S196" s="573"/>
      <c r="T196" s="573"/>
      <c r="U196" s="574"/>
      <c r="V196" s="1423"/>
      <c r="W196" s="1423"/>
      <c r="X196" s="1423"/>
      <c r="Y196" s="1469"/>
      <c r="Z196" s="1469"/>
      <c r="AA196" s="1469"/>
      <c r="AB196" s="1469"/>
      <c r="AC196" s="1469"/>
      <c r="AD196" s="1469"/>
      <c r="AE196" s="1470"/>
      <c r="AF196" s="431"/>
      <c r="AG196" s="28"/>
      <c r="AH196" s="1350" t="s">
        <v>738</v>
      </c>
      <c r="AI196" s="1351"/>
      <c r="AJ196" s="1351"/>
      <c r="AK196" s="1351"/>
      <c r="AL196" s="1351"/>
      <c r="AM196" s="1351"/>
      <c r="AN196" s="1351"/>
      <c r="AO196" s="1351"/>
      <c r="AP196" s="1351"/>
      <c r="AQ196" s="1351"/>
      <c r="AR196" s="1351"/>
      <c r="AS196" s="1351"/>
      <c r="AT196" s="1351"/>
      <c r="AU196" s="1351"/>
      <c r="AV196" s="1351"/>
      <c r="AW196" s="1351"/>
      <c r="AX196" s="1351"/>
      <c r="AY196" s="1351"/>
      <c r="AZ196" s="1351"/>
      <c r="BA196" s="1351"/>
      <c r="BB196" s="1351"/>
      <c r="BC196" s="1351"/>
      <c r="BD196" s="1351"/>
      <c r="BE196" s="1351"/>
      <c r="BF196" s="1392"/>
      <c r="BG196" s="33"/>
      <c r="BH196" s="33"/>
    </row>
    <row r="197" spans="1:60" ht="3.75" customHeight="1" x14ac:dyDescent="0.4">
      <c r="A197" s="431"/>
      <c r="B197" s="1873"/>
      <c r="C197" s="1873"/>
      <c r="D197" s="1500"/>
      <c r="E197" s="1501"/>
      <c r="F197" s="1514">
        <v>3</v>
      </c>
      <c r="G197" s="1515" t="s">
        <v>135</v>
      </c>
      <c r="H197" s="1515"/>
      <c r="I197" s="1516">
        <f>扶養控除!K17</f>
        <v>0</v>
      </c>
      <c r="J197" s="1516"/>
      <c r="K197" s="1516"/>
      <c r="L197" s="1516"/>
      <c r="M197" s="1516"/>
      <c r="N197" s="1516"/>
      <c r="O197" s="1516"/>
      <c r="P197" s="1517" t="s">
        <v>120</v>
      </c>
      <c r="Q197" s="1517"/>
      <c r="R197" s="558" t="str">
        <f>IFERROR(扶養控除!U16,"")</f>
        <v/>
      </c>
      <c r="S197" s="559"/>
      <c r="T197" s="559"/>
      <c r="U197" s="559"/>
      <c r="V197" s="559"/>
      <c r="W197" s="560"/>
      <c r="X197" s="1464" t="s">
        <v>136</v>
      </c>
      <c r="Y197" s="1464"/>
      <c r="Z197" s="1435" t="str">
        <f>IF(扶養控除!K22="同居","☑","□")</f>
        <v>☑</v>
      </c>
      <c r="AA197" s="1466" t="s">
        <v>101</v>
      </c>
      <c r="AB197" s="1466"/>
      <c r="AC197" s="1428" t="s">
        <v>137</v>
      </c>
      <c r="AD197" s="1430">
        <f>扶養控除!K21</f>
        <v>0</v>
      </c>
      <c r="AE197" s="1431"/>
      <c r="AF197" s="431"/>
      <c r="AG197" s="431"/>
      <c r="AH197" s="1165"/>
      <c r="AI197" s="1057"/>
      <c r="AJ197" s="1057"/>
      <c r="AK197" s="1057"/>
      <c r="AL197" s="1057"/>
      <c r="AM197" s="1057"/>
      <c r="AN197" s="1057"/>
      <c r="AO197" s="1057"/>
      <c r="AP197" s="1057"/>
      <c r="AQ197" s="1057"/>
      <c r="AR197" s="1057"/>
      <c r="AS197" s="1057"/>
      <c r="AT197" s="1057"/>
      <c r="AU197" s="1057"/>
      <c r="AV197" s="1057"/>
      <c r="AW197" s="1057"/>
      <c r="AX197" s="1057"/>
      <c r="AY197" s="1057"/>
      <c r="AZ197" s="1057"/>
      <c r="BA197" s="1057"/>
      <c r="BB197" s="1057"/>
      <c r="BC197" s="1057"/>
      <c r="BD197" s="1057"/>
      <c r="BE197" s="1057"/>
      <c r="BF197" s="1393"/>
      <c r="BG197" s="33"/>
      <c r="BH197" s="33"/>
    </row>
    <row r="198" spans="1:60" ht="3.75" customHeight="1" x14ac:dyDescent="0.4">
      <c r="A198" s="431"/>
      <c r="B198" s="1873"/>
      <c r="C198" s="1873"/>
      <c r="D198" s="1500"/>
      <c r="E198" s="1501"/>
      <c r="F198" s="1505"/>
      <c r="G198" s="1508"/>
      <c r="H198" s="1508"/>
      <c r="I198" s="1510"/>
      <c r="J198" s="1510"/>
      <c r="K198" s="1510"/>
      <c r="L198" s="1510"/>
      <c r="M198" s="1510"/>
      <c r="N198" s="1510"/>
      <c r="O198" s="1510"/>
      <c r="P198" s="1437"/>
      <c r="Q198" s="1437"/>
      <c r="R198" s="561"/>
      <c r="S198" s="562"/>
      <c r="T198" s="562"/>
      <c r="U198" s="562"/>
      <c r="V198" s="562"/>
      <c r="W198" s="563"/>
      <c r="X198" s="1465"/>
      <c r="Y198" s="1465"/>
      <c r="Z198" s="1436"/>
      <c r="AA198" s="1436"/>
      <c r="AB198" s="1436"/>
      <c r="AC198" s="1429"/>
      <c r="AD198" s="1432"/>
      <c r="AE198" s="1433"/>
      <c r="AF198" s="431"/>
      <c r="AG198" s="431"/>
      <c r="AH198" s="1165"/>
      <c r="AI198" s="1057"/>
      <c r="AJ198" s="1057"/>
      <c r="AK198" s="1057"/>
      <c r="AL198" s="1057"/>
      <c r="AM198" s="1057"/>
      <c r="AN198" s="1057"/>
      <c r="AO198" s="1057"/>
      <c r="AP198" s="1057"/>
      <c r="AQ198" s="1057"/>
      <c r="AR198" s="1057"/>
      <c r="AS198" s="1057"/>
      <c r="AT198" s="1057"/>
      <c r="AU198" s="1057"/>
      <c r="AV198" s="1057"/>
      <c r="AW198" s="1057"/>
      <c r="AX198" s="1057"/>
      <c r="AY198" s="1057"/>
      <c r="AZ198" s="1057"/>
      <c r="BA198" s="1057"/>
      <c r="BB198" s="1057"/>
      <c r="BC198" s="1057"/>
      <c r="BD198" s="1057"/>
      <c r="BE198" s="1057"/>
      <c r="BF198" s="1393"/>
    </row>
    <row r="199" spans="1:60" ht="3.75" customHeight="1" thickBot="1" x14ac:dyDescent="0.45">
      <c r="A199" s="431"/>
      <c r="B199" s="1873"/>
      <c r="C199" s="1873"/>
      <c r="D199" s="1500"/>
      <c r="E199" s="1501"/>
      <c r="F199" s="1505"/>
      <c r="G199" s="1508"/>
      <c r="H199" s="1508"/>
      <c r="I199" s="1510"/>
      <c r="J199" s="1510"/>
      <c r="K199" s="1510"/>
      <c r="L199" s="1510"/>
      <c r="M199" s="1510"/>
      <c r="N199" s="1510"/>
      <c r="O199" s="1510"/>
      <c r="P199" s="1437"/>
      <c r="Q199" s="1437"/>
      <c r="R199" s="561"/>
      <c r="S199" s="562"/>
      <c r="T199" s="562"/>
      <c r="U199" s="562"/>
      <c r="V199" s="562"/>
      <c r="W199" s="563"/>
      <c r="X199" s="1465"/>
      <c r="Y199" s="1465"/>
      <c r="Z199" s="1436"/>
      <c r="AA199" s="1436"/>
      <c r="AB199" s="1436"/>
      <c r="AC199" s="1429"/>
      <c r="AD199" s="1432"/>
      <c r="AE199" s="1433"/>
      <c r="AF199" s="431"/>
      <c r="AG199" s="431"/>
      <c r="AH199" s="1166"/>
      <c r="AI199" s="1132"/>
      <c r="AJ199" s="1132"/>
      <c r="AK199" s="1132"/>
      <c r="AL199" s="1132"/>
      <c r="AM199" s="1132"/>
      <c r="AN199" s="1132"/>
      <c r="AO199" s="1132"/>
      <c r="AP199" s="1132"/>
      <c r="AQ199" s="1132"/>
      <c r="AR199" s="1132"/>
      <c r="AS199" s="1132"/>
      <c r="AT199" s="1132"/>
      <c r="AU199" s="1132"/>
      <c r="AV199" s="1132"/>
      <c r="AW199" s="1132"/>
      <c r="AX199" s="1132"/>
      <c r="AY199" s="1132"/>
      <c r="AZ199" s="1132"/>
      <c r="BA199" s="1132"/>
      <c r="BB199" s="1132"/>
      <c r="BC199" s="1132"/>
      <c r="BD199" s="1132"/>
      <c r="BE199" s="1132"/>
      <c r="BF199" s="1443"/>
    </row>
    <row r="200" spans="1:60" ht="3.75" customHeight="1" x14ac:dyDescent="0.4">
      <c r="A200" s="431"/>
      <c r="B200" s="1873"/>
      <c r="C200" s="1873"/>
      <c r="D200" s="1500"/>
      <c r="E200" s="1501"/>
      <c r="F200" s="1505"/>
      <c r="G200" s="1421" t="s">
        <v>104</v>
      </c>
      <c r="H200" s="1421"/>
      <c r="I200" s="1434">
        <f>扶養控除!K18</f>
        <v>0</v>
      </c>
      <c r="J200" s="1434"/>
      <c r="K200" s="1434"/>
      <c r="L200" s="1434"/>
      <c r="M200" s="1434"/>
      <c r="N200" s="1434"/>
      <c r="O200" s="1434"/>
      <c r="P200" s="1437"/>
      <c r="Q200" s="1437"/>
      <c r="R200" s="561"/>
      <c r="S200" s="562"/>
      <c r="T200" s="562"/>
      <c r="U200" s="562"/>
      <c r="V200" s="562"/>
      <c r="W200" s="563"/>
      <c r="X200" s="1465"/>
      <c r="Y200" s="1465"/>
      <c r="Z200" s="1436"/>
      <c r="AA200" s="1436"/>
      <c r="AB200" s="1436"/>
      <c r="AC200" s="1429"/>
      <c r="AD200" s="1432"/>
      <c r="AE200" s="1433"/>
      <c r="AF200" s="431"/>
      <c r="AG200" s="431"/>
      <c r="AH200" s="431"/>
      <c r="AI200" s="431"/>
      <c r="AJ200" s="431"/>
      <c r="AK200" s="431"/>
      <c r="AL200" s="431"/>
      <c r="AM200" s="431"/>
      <c r="AN200" s="431"/>
      <c r="AO200" s="431"/>
      <c r="AP200" s="431"/>
      <c r="AQ200" s="431"/>
      <c r="AR200" s="431"/>
      <c r="AS200" s="431"/>
      <c r="AT200" s="431"/>
      <c r="AU200" s="431"/>
      <c r="AV200" s="431"/>
      <c r="AW200" s="431"/>
      <c r="AX200" s="431"/>
      <c r="AY200" s="431"/>
      <c r="AZ200" s="431"/>
      <c r="BA200" s="431"/>
      <c r="BB200" s="431"/>
      <c r="BC200" s="431"/>
      <c r="BD200" s="431"/>
      <c r="BE200" s="431"/>
      <c r="BF200" s="431"/>
    </row>
    <row r="201" spans="1:60" ht="3.75" customHeight="1" x14ac:dyDescent="0.4">
      <c r="A201" s="431"/>
      <c r="B201" s="1873"/>
      <c r="C201" s="1873"/>
      <c r="D201" s="1500"/>
      <c r="E201" s="1501"/>
      <c r="F201" s="1505"/>
      <c r="G201" s="1421"/>
      <c r="H201" s="1421"/>
      <c r="I201" s="1434"/>
      <c r="J201" s="1434"/>
      <c r="K201" s="1434"/>
      <c r="L201" s="1434"/>
      <c r="M201" s="1434"/>
      <c r="N201" s="1434"/>
      <c r="O201" s="1434"/>
      <c r="P201" s="1437"/>
      <c r="Q201" s="1437"/>
      <c r="R201" s="561"/>
      <c r="S201" s="562"/>
      <c r="T201" s="562"/>
      <c r="U201" s="562"/>
      <c r="V201" s="562"/>
      <c r="W201" s="563"/>
      <c r="X201" s="1465"/>
      <c r="Y201" s="1465"/>
      <c r="Z201" s="1435" t="str">
        <f>IF(扶養控除!K22="別居","☑","□")</f>
        <v>☑</v>
      </c>
      <c r="AA201" s="1437" t="s">
        <v>105</v>
      </c>
      <c r="AB201" s="1437"/>
      <c r="AC201" s="1429"/>
      <c r="AD201" s="1432"/>
      <c r="AE201" s="1433"/>
      <c r="AF201" s="431"/>
      <c r="AG201" s="1425" t="s">
        <v>169</v>
      </c>
      <c r="AH201" s="603" t="s">
        <v>747</v>
      </c>
      <c r="AI201" s="603"/>
      <c r="AJ201" s="603"/>
      <c r="AK201" s="603"/>
      <c r="AL201" s="603"/>
      <c r="AM201" s="603"/>
      <c r="AN201" s="603"/>
      <c r="AO201" s="603"/>
      <c r="AP201" s="603"/>
      <c r="AQ201" s="603"/>
      <c r="AR201" s="603"/>
      <c r="AS201" s="603"/>
      <c r="AT201" s="603"/>
      <c r="AU201" s="603"/>
      <c r="AV201" s="603"/>
      <c r="AW201" s="603"/>
      <c r="AX201" s="603"/>
      <c r="AY201" s="603"/>
      <c r="AZ201" s="603"/>
      <c r="BA201" s="603"/>
      <c r="BB201" s="603"/>
      <c r="BC201" s="603"/>
      <c r="BD201" s="603"/>
      <c r="BE201" s="603"/>
      <c r="BF201" s="603"/>
      <c r="BG201" s="7"/>
      <c r="BH201" s="7"/>
    </row>
    <row r="202" spans="1:60" ht="3.75" customHeight="1" x14ac:dyDescent="0.4">
      <c r="A202" s="431"/>
      <c r="B202" s="1873"/>
      <c r="C202" s="1873"/>
      <c r="D202" s="1500"/>
      <c r="E202" s="1501"/>
      <c r="F202" s="1505"/>
      <c r="G202" s="1421"/>
      <c r="H202" s="1421"/>
      <c r="I202" s="1434"/>
      <c r="J202" s="1434"/>
      <c r="K202" s="1434"/>
      <c r="L202" s="1434"/>
      <c r="M202" s="1434"/>
      <c r="N202" s="1434"/>
      <c r="O202" s="1434"/>
      <c r="P202" s="1437"/>
      <c r="Q202" s="1437"/>
      <c r="R202" s="561"/>
      <c r="S202" s="562"/>
      <c r="T202" s="562"/>
      <c r="U202" s="562"/>
      <c r="V202" s="562"/>
      <c r="W202" s="563"/>
      <c r="X202" s="1465"/>
      <c r="Y202" s="1465"/>
      <c r="Z202" s="1436"/>
      <c r="AA202" s="1437"/>
      <c r="AB202" s="1437"/>
      <c r="AC202" s="1429"/>
      <c r="AD202" s="1432"/>
      <c r="AE202" s="1433"/>
      <c r="AF202" s="431"/>
      <c r="AG202" s="1425"/>
      <c r="AH202" s="603"/>
      <c r="AI202" s="603"/>
      <c r="AJ202" s="603"/>
      <c r="AK202" s="603"/>
      <c r="AL202" s="603"/>
      <c r="AM202" s="603"/>
      <c r="AN202" s="603"/>
      <c r="AO202" s="603"/>
      <c r="AP202" s="603"/>
      <c r="AQ202" s="603"/>
      <c r="AR202" s="603"/>
      <c r="AS202" s="603"/>
      <c r="AT202" s="603"/>
      <c r="AU202" s="603"/>
      <c r="AV202" s="603"/>
      <c r="AW202" s="603"/>
      <c r="AX202" s="603"/>
      <c r="AY202" s="603"/>
      <c r="AZ202" s="603"/>
      <c r="BA202" s="603"/>
      <c r="BB202" s="603"/>
      <c r="BC202" s="603"/>
      <c r="BD202" s="603"/>
      <c r="BE202" s="603"/>
      <c r="BF202" s="603"/>
      <c r="BG202" s="7"/>
      <c r="BH202" s="7"/>
    </row>
    <row r="203" spans="1:60" ht="3.75" customHeight="1" x14ac:dyDescent="0.4">
      <c r="A203" s="431"/>
      <c r="B203" s="1873"/>
      <c r="C203" s="1873"/>
      <c r="D203" s="1500"/>
      <c r="E203" s="1501"/>
      <c r="F203" s="1505"/>
      <c r="G203" s="1421"/>
      <c r="H203" s="1421"/>
      <c r="I203" s="1434"/>
      <c r="J203" s="1434"/>
      <c r="K203" s="1434"/>
      <c r="L203" s="1434"/>
      <c r="M203" s="1434"/>
      <c r="N203" s="1434"/>
      <c r="O203" s="1434"/>
      <c r="P203" s="1437"/>
      <c r="Q203" s="1437"/>
      <c r="R203" s="561"/>
      <c r="S203" s="562"/>
      <c r="T203" s="562"/>
      <c r="U203" s="562"/>
      <c r="V203" s="562"/>
      <c r="W203" s="563"/>
      <c r="X203" s="1465"/>
      <c r="Y203" s="1465"/>
      <c r="Z203" s="1436"/>
      <c r="AA203" s="1437"/>
      <c r="AB203" s="1437"/>
      <c r="AC203" s="1429"/>
      <c r="AD203" s="1432"/>
      <c r="AE203" s="1433"/>
      <c r="AF203" s="431"/>
      <c r="AG203" s="1425"/>
      <c r="AH203" s="603"/>
      <c r="AI203" s="603"/>
      <c r="AJ203" s="603"/>
      <c r="AK203" s="603"/>
      <c r="AL203" s="603"/>
      <c r="AM203" s="603"/>
      <c r="AN203" s="603"/>
      <c r="AO203" s="603"/>
      <c r="AP203" s="603"/>
      <c r="AQ203" s="603"/>
      <c r="AR203" s="603"/>
      <c r="AS203" s="603"/>
      <c r="AT203" s="603"/>
      <c r="AU203" s="603"/>
      <c r="AV203" s="603"/>
      <c r="AW203" s="603"/>
      <c r="AX203" s="603"/>
      <c r="AY203" s="603"/>
      <c r="AZ203" s="603"/>
      <c r="BA203" s="603"/>
      <c r="BB203" s="603"/>
      <c r="BC203" s="603"/>
      <c r="BD203" s="603"/>
      <c r="BE203" s="603"/>
      <c r="BF203" s="603"/>
      <c r="BG203" s="7"/>
      <c r="BH203" s="7"/>
    </row>
    <row r="204" spans="1:60" ht="3.75" customHeight="1" x14ac:dyDescent="0.4">
      <c r="A204" s="431"/>
      <c r="B204" s="1873"/>
      <c r="C204" s="1873"/>
      <c r="D204" s="1500"/>
      <c r="E204" s="1501"/>
      <c r="F204" s="1505"/>
      <c r="G204" s="1421"/>
      <c r="H204" s="1421"/>
      <c r="I204" s="1434"/>
      <c r="J204" s="1434"/>
      <c r="K204" s="1434"/>
      <c r="L204" s="1434"/>
      <c r="M204" s="1434"/>
      <c r="N204" s="1434"/>
      <c r="O204" s="1434"/>
      <c r="P204" s="1437"/>
      <c r="Q204" s="1437"/>
      <c r="R204" s="564"/>
      <c r="S204" s="565"/>
      <c r="T204" s="565"/>
      <c r="U204" s="565"/>
      <c r="V204" s="565"/>
      <c r="W204" s="566"/>
      <c r="X204" s="1465"/>
      <c r="Y204" s="1465"/>
      <c r="Z204" s="1436"/>
      <c r="AA204" s="1437"/>
      <c r="AB204" s="1437"/>
      <c r="AC204" s="1429"/>
      <c r="AD204" s="1432"/>
      <c r="AE204" s="1433"/>
      <c r="AF204" s="431"/>
      <c r="AG204" s="1425"/>
      <c r="AH204" s="603"/>
      <c r="AI204" s="603"/>
      <c r="AJ204" s="603"/>
      <c r="AK204" s="603"/>
      <c r="AL204" s="603"/>
      <c r="AM204" s="603"/>
      <c r="AN204" s="603"/>
      <c r="AO204" s="603"/>
      <c r="AP204" s="603"/>
      <c r="AQ204" s="603"/>
      <c r="AR204" s="603"/>
      <c r="AS204" s="603"/>
      <c r="AT204" s="603"/>
      <c r="AU204" s="603"/>
      <c r="AV204" s="603"/>
      <c r="AW204" s="603"/>
      <c r="AX204" s="603"/>
      <c r="AY204" s="603"/>
      <c r="AZ204" s="603"/>
      <c r="BA204" s="603"/>
      <c r="BB204" s="603"/>
      <c r="BC204" s="603"/>
      <c r="BD204" s="603"/>
      <c r="BE204" s="603"/>
      <c r="BF204" s="603"/>
      <c r="BG204" s="7"/>
      <c r="BH204" s="7"/>
    </row>
    <row r="205" spans="1:60" ht="3.75" customHeight="1" x14ac:dyDescent="0.4">
      <c r="A205" s="431"/>
      <c r="B205" s="1873"/>
      <c r="C205" s="1873"/>
      <c r="D205" s="1500"/>
      <c r="E205" s="1501"/>
      <c r="F205" s="1505"/>
      <c r="G205" s="1421" t="s">
        <v>9</v>
      </c>
      <c r="H205" s="575"/>
      <c r="I205" s="1422"/>
      <c r="J205" s="567">
        <f>扶養控除!K20</f>
        <v>0</v>
      </c>
      <c r="K205" s="568"/>
      <c r="L205" s="568"/>
      <c r="M205" s="568"/>
      <c r="N205" s="568"/>
      <c r="O205" s="568"/>
      <c r="P205" s="568"/>
      <c r="Q205" s="568"/>
      <c r="R205" s="568"/>
      <c r="S205" s="568"/>
      <c r="T205" s="568"/>
      <c r="U205" s="569"/>
      <c r="V205" s="575" t="s">
        <v>143</v>
      </c>
      <c r="W205" s="575"/>
      <c r="X205" s="575"/>
      <c r="Y205" s="1467"/>
      <c r="Z205" s="1467"/>
      <c r="AA205" s="1467"/>
      <c r="AB205" s="1467"/>
      <c r="AC205" s="1467"/>
      <c r="AD205" s="1467"/>
      <c r="AE205" s="1468"/>
      <c r="AF205" s="431"/>
      <c r="AG205" s="1425"/>
      <c r="AH205" s="603"/>
      <c r="AI205" s="603"/>
      <c r="AJ205" s="603"/>
      <c r="AK205" s="603"/>
      <c r="AL205" s="603"/>
      <c r="AM205" s="603"/>
      <c r="AN205" s="603"/>
      <c r="AO205" s="603"/>
      <c r="AP205" s="603"/>
      <c r="AQ205" s="603"/>
      <c r="AR205" s="603"/>
      <c r="AS205" s="603"/>
      <c r="AT205" s="603"/>
      <c r="AU205" s="603"/>
      <c r="AV205" s="603"/>
      <c r="AW205" s="603"/>
      <c r="AX205" s="603"/>
      <c r="AY205" s="603"/>
      <c r="AZ205" s="603"/>
      <c r="BA205" s="603"/>
      <c r="BB205" s="603"/>
      <c r="BC205" s="603"/>
      <c r="BD205" s="603"/>
      <c r="BE205" s="603"/>
      <c r="BF205" s="603"/>
      <c r="BG205" s="7"/>
      <c r="BH205" s="7"/>
    </row>
    <row r="206" spans="1:60" ht="3.75" customHeight="1" x14ac:dyDescent="0.4">
      <c r="A206" s="431"/>
      <c r="B206" s="1873"/>
      <c r="C206" s="1873"/>
      <c r="D206" s="1500"/>
      <c r="E206" s="1501"/>
      <c r="F206" s="1505"/>
      <c r="G206" s="575"/>
      <c r="H206" s="575"/>
      <c r="I206" s="1422"/>
      <c r="J206" s="570"/>
      <c r="K206" s="536"/>
      <c r="L206" s="536"/>
      <c r="M206" s="536"/>
      <c r="N206" s="536"/>
      <c r="O206" s="536"/>
      <c r="P206" s="536"/>
      <c r="Q206" s="536"/>
      <c r="R206" s="536"/>
      <c r="S206" s="536"/>
      <c r="T206" s="536"/>
      <c r="U206" s="571"/>
      <c r="V206" s="575"/>
      <c r="W206" s="575"/>
      <c r="X206" s="575"/>
      <c r="Y206" s="1467"/>
      <c r="Z206" s="1467"/>
      <c r="AA206" s="1467"/>
      <c r="AB206" s="1467"/>
      <c r="AC206" s="1467"/>
      <c r="AD206" s="1467"/>
      <c r="AE206" s="1468"/>
      <c r="AF206" s="431"/>
      <c r="AG206" s="431"/>
      <c r="AH206" s="603"/>
      <c r="AI206" s="603"/>
      <c r="AJ206" s="603"/>
      <c r="AK206" s="603"/>
      <c r="AL206" s="603"/>
      <c r="AM206" s="603"/>
      <c r="AN206" s="603"/>
      <c r="AO206" s="603"/>
      <c r="AP206" s="603"/>
      <c r="AQ206" s="603"/>
      <c r="AR206" s="603"/>
      <c r="AS206" s="603"/>
      <c r="AT206" s="603"/>
      <c r="AU206" s="603"/>
      <c r="AV206" s="603"/>
      <c r="AW206" s="603"/>
      <c r="AX206" s="603"/>
      <c r="AY206" s="603"/>
      <c r="AZ206" s="603"/>
      <c r="BA206" s="603"/>
      <c r="BB206" s="603"/>
      <c r="BC206" s="603"/>
      <c r="BD206" s="603"/>
      <c r="BE206" s="603"/>
      <c r="BF206" s="603"/>
      <c r="BG206" s="7"/>
      <c r="BH206" s="7"/>
    </row>
    <row r="207" spans="1:60" ht="3.75" customHeight="1" thickBot="1" x14ac:dyDescent="0.45">
      <c r="A207" s="440"/>
      <c r="B207" s="1873"/>
      <c r="C207" s="1873"/>
      <c r="D207" s="1502"/>
      <c r="E207" s="1503"/>
      <c r="F207" s="1523"/>
      <c r="G207" s="1426"/>
      <c r="H207" s="1426"/>
      <c r="I207" s="1427"/>
      <c r="J207" s="1438"/>
      <c r="K207" s="1439"/>
      <c r="L207" s="1439"/>
      <c r="M207" s="1439"/>
      <c r="N207" s="1439"/>
      <c r="O207" s="1439"/>
      <c r="P207" s="1439"/>
      <c r="Q207" s="1439"/>
      <c r="R207" s="1439"/>
      <c r="S207" s="1439"/>
      <c r="T207" s="1439"/>
      <c r="U207" s="1440"/>
      <c r="V207" s="576"/>
      <c r="W207" s="576"/>
      <c r="X207" s="576"/>
      <c r="Y207" s="1469"/>
      <c r="Z207" s="1469"/>
      <c r="AA207" s="1469"/>
      <c r="AB207" s="1469"/>
      <c r="AC207" s="1469"/>
      <c r="AD207" s="1469"/>
      <c r="AE207" s="1470"/>
      <c r="AF207" s="431"/>
      <c r="AG207" s="431"/>
      <c r="AH207" s="603"/>
      <c r="AI207" s="603"/>
      <c r="AJ207" s="603"/>
      <c r="AK207" s="603"/>
      <c r="AL207" s="603"/>
      <c r="AM207" s="603"/>
      <c r="AN207" s="603"/>
      <c r="AO207" s="603"/>
      <c r="AP207" s="603"/>
      <c r="AQ207" s="603"/>
      <c r="AR207" s="603"/>
      <c r="AS207" s="603"/>
      <c r="AT207" s="603"/>
      <c r="AU207" s="603"/>
      <c r="AV207" s="603"/>
      <c r="AW207" s="603"/>
      <c r="AX207" s="603"/>
      <c r="AY207" s="603"/>
      <c r="AZ207" s="603"/>
      <c r="BA207" s="603"/>
      <c r="BB207" s="603"/>
      <c r="BC207" s="603"/>
      <c r="BD207" s="603"/>
      <c r="BE207" s="603"/>
      <c r="BF207" s="603"/>
      <c r="BG207" s="7"/>
      <c r="BH207" s="7"/>
    </row>
    <row r="208" spans="1:60" ht="3.75" customHeight="1" x14ac:dyDescent="0.4">
      <c r="A208" s="440"/>
      <c r="B208" s="1873"/>
      <c r="C208" s="1873"/>
      <c r="D208" s="1406" t="s">
        <v>171</v>
      </c>
      <c r="E208" s="1406"/>
      <c r="F208" s="1406"/>
      <c r="G208" s="1406"/>
      <c r="H208" s="1406"/>
      <c r="I208" s="1406"/>
      <c r="J208" s="1406"/>
      <c r="K208" s="1406"/>
      <c r="L208" s="1406"/>
      <c r="M208" s="1406"/>
      <c r="N208" s="1406"/>
      <c r="O208" s="1406"/>
      <c r="P208" s="1406"/>
      <c r="Q208" s="1406"/>
      <c r="R208" s="1406"/>
      <c r="S208" s="1406"/>
      <c r="T208" s="1406"/>
      <c r="U208" s="1406"/>
      <c r="V208" s="1408" t="s">
        <v>172</v>
      </c>
      <c r="W208" s="1340"/>
      <c r="X208" s="1341"/>
      <c r="Y208" s="678"/>
      <c r="Z208" s="627"/>
      <c r="AA208" s="627"/>
      <c r="AB208" s="627"/>
      <c r="AC208" s="627"/>
      <c r="AD208" s="627"/>
      <c r="AE208" s="1410"/>
      <c r="AF208" s="431"/>
      <c r="AG208" s="431"/>
      <c r="AH208" s="603"/>
      <c r="AI208" s="603"/>
      <c r="AJ208" s="603"/>
      <c r="AK208" s="603"/>
      <c r="AL208" s="603"/>
      <c r="AM208" s="603"/>
      <c r="AN208" s="603"/>
      <c r="AO208" s="603"/>
      <c r="AP208" s="603"/>
      <c r="AQ208" s="603"/>
      <c r="AR208" s="603"/>
      <c r="AS208" s="603"/>
      <c r="AT208" s="603"/>
      <c r="AU208" s="603"/>
      <c r="AV208" s="603"/>
      <c r="AW208" s="603"/>
      <c r="AX208" s="603"/>
      <c r="AY208" s="603"/>
      <c r="AZ208" s="603"/>
      <c r="BA208" s="603"/>
      <c r="BB208" s="603"/>
      <c r="BC208" s="603"/>
      <c r="BD208" s="603"/>
      <c r="BE208" s="603"/>
      <c r="BF208" s="603"/>
      <c r="BG208" s="7"/>
      <c r="BH208" s="7"/>
    </row>
    <row r="209" spans="1:59" ht="3.75" customHeight="1" x14ac:dyDescent="0.4">
      <c r="A209" s="431"/>
      <c r="B209" s="1873"/>
      <c r="C209" s="1873"/>
      <c r="D209" s="603"/>
      <c r="E209" s="603"/>
      <c r="F209" s="603"/>
      <c r="G209" s="603"/>
      <c r="H209" s="603"/>
      <c r="I209" s="603"/>
      <c r="J209" s="603"/>
      <c r="K209" s="603"/>
      <c r="L209" s="603"/>
      <c r="M209" s="603"/>
      <c r="N209" s="603"/>
      <c r="O209" s="603"/>
      <c r="P209" s="603"/>
      <c r="Q209" s="603"/>
      <c r="R209" s="603"/>
      <c r="S209" s="603"/>
      <c r="T209" s="603"/>
      <c r="U209" s="603"/>
      <c r="V209" s="586"/>
      <c r="W209" s="599"/>
      <c r="X209" s="1343"/>
      <c r="Y209" s="617"/>
      <c r="Z209" s="618"/>
      <c r="AA209" s="618"/>
      <c r="AB209" s="618"/>
      <c r="AC209" s="618"/>
      <c r="AD209" s="618"/>
      <c r="AE209" s="1411"/>
      <c r="AF209" s="431"/>
      <c r="AG209" s="431"/>
      <c r="AH209" s="431"/>
      <c r="AI209" s="431"/>
      <c r="AJ209" s="431"/>
      <c r="AK209" s="431"/>
      <c r="AL209" s="431"/>
      <c r="AM209" s="431"/>
      <c r="AN209" s="431"/>
      <c r="AO209" s="431"/>
      <c r="AP209" s="431"/>
      <c r="AQ209" s="431"/>
      <c r="AR209" s="431"/>
      <c r="AS209" s="431"/>
      <c r="AT209" s="431"/>
      <c r="AU209" s="431"/>
      <c r="AV209" s="431"/>
      <c r="AW209" s="431"/>
      <c r="AX209" s="431"/>
      <c r="AY209" s="431"/>
      <c r="AZ209" s="431"/>
      <c r="BA209" s="431"/>
      <c r="BB209" s="431"/>
      <c r="BC209" s="431"/>
      <c r="BD209" s="431"/>
      <c r="BE209" s="431"/>
      <c r="BF209" s="431"/>
    </row>
    <row r="210" spans="1:59" ht="3.75" customHeight="1" thickBot="1" x14ac:dyDescent="0.45">
      <c r="A210" s="431"/>
      <c r="B210" s="1873"/>
      <c r="C210" s="1873"/>
      <c r="D210" s="603"/>
      <c r="E210" s="603"/>
      <c r="F210" s="603"/>
      <c r="G210" s="603"/>
      <c r="H210" s="603"/>
      <c r="I210" s="603"/>
      <c r="J210" s="603"/>
      <c r="K210" s="603"/>
      <c r="L210" s="603"/>
      <c r="M210" s="603"/>
      <c r="N210" s="603"/>
      <c r="O210" s="603"/>
      <c r="P210" s="603"/>
      <c r="Q210" s="603"/>
      <c r="R210" s="603"/>
      <c r="S210" s="603"/>
      <c r="T210" s="603"/>
      <c r="U210" s="603"/>
      <c r="V210" s="586"/>
      <c r="W210" s="599"/>
      <c r="X210" s="1343"/>
      <c r="Y210" s="617"/>
      <c r="Z210" s="618"/>
      <c r="AA210" s="618"/>
      <c r="AB210" s="618"/>
      <c r="AC210" s="618"/>
      <c r="AD210" s="618"/>
      <c r="AE210" s="1411"/>
      <c r="AF210" s="431"/>
      <c r="AG210" s="431"/>
      <c r="AH210" s="431"/>
      <c r="AI210" s="431"/>
      <c r="AJ210" s="431"/>
      <c r="AK210" s="431"/>
      <c r="AL210" s="431"/>
      <c r="AM210" s="431"/>
      <c r="AN210" s="431"/>
      <c r="AO210" s="431"/>
      <c r="AP210" s="431"/>
      <c r="AQ210" s="431"/>
      <c r="AR210" s="431"/>
      <c r="AS210" s="431"/>
      <c r="AT210" s="431"/>
      <c r="AU210" s="431"/>
      <c r="AV210" s="431"/>
      <c r="AW210" s="431"/>
      <c r="AX210" s="431"/>
      <c r="AY210" s="431"/>
      <c r="AZ210" s="431"/>
      <c r="BA210" s="431"/>
      <c r="BB210" s="431"/>
      <c r="BC210" s="431"/>
      <c r="BD210" s="431"/>
      <c r="BE210" s="431"/>
      <c r="BF210" s="431"/>
    </row>
    <row r="211" spans="1:59" ht="3.75" customHeight="1" x14ac:dyDescent="0.4">
      <c r="A211" s="431"/>
      <c r="B211" s="1873"/>
      <c r="C211" s="1873"/>
      <c r="D211" s="603"/>
      <c r="E211" s="603"/>
      <c r="F211" s="603"/>
      <c r="G211" s="603"/>
      <c r="H211" s="603"/>
      <c r="I211" s="603"/>
      <c r="J211" s="603"/>
      <c r="K211" s="603"/>
      <c r="L211" s="603"/>
      <c r="M211" s="603"/>
      <c r="N211" s="603"/>
      <c r="O211" s="603"/>
      <c r="P211" s="603"/>
      <c r="Q211" s="603"/>
      <c r="R211" s="603"/>
      <c r="S211" s="603"/>
      <c r="T211" s="603"/>
      <c r="U211" s="603"/>
      <c r="V211" s="586"/>
      <c r="W211" s="599"/>
      <c r="X211" s="1343"/>
      <c r="Y211" s="617"/>
      <c r="Z211" s="618"/>
      <c r="AA211" s="618"/>
      <c r="AB211" s="618"/>
      <c r="AC211" s="618"/>
      <c r="AD211" s="618"/>
      <c r="AE211" s="1411"/>
      <c r="AF211" s="431"/>
      <c r="AG211" s="431"/>
      <c r="AH211" s="1413" t="s">
        <v>173</v>
      </c>
      <c r="AI211" s="1414"/>
      <c r="AJ211" s="1350" t="s">
        <v>174</v>
      </c>
      <c r="AK211" s="1351"/>
      <c r="AL211" s="1351"/>
      <c r="AM211" s="1351"/>
      <c r="AN211" s="1351"/>
      <c r="AO211" s="1351"/>
      <c r="AP211" s="1351"/>
      <c r="AQ211" s="1351"/>
      <c r="AR211" s="1351"/>
      <c r="AS211" s="1351"/>
      <c r="AT211" s="1351"/>
      <c r="AU211" s="1351"/>
      <c r="AV211" s="1351"/>
      <c r="AW211" s="1351"/>
      <c r="AX211" s="738" t="s">
        <v>175</v>
      </c>
      <c r="AY211" s="1351"/>
      <c r="AZ211" s="1351"/>
      <c r="BA211" s="739"/>
      <c r="BB211" s="738" t="s">
        <v>176</v>
      </c>
      <c r="BC211" s="1392"/>
      <c r="BD211" s="1057"/>
      <c r="BE211" s="1057"/>
      <c r="BF211" s="431"/>
      <c r="BG211" s="13"/>
    </row>
    <row r="212" spans="1:59" ht="3.75" customHeight="1" thickBot="1" x14ac:dyDescent="0.45">
      <c r="A212" s="431"/>
      <c r="B212" s="1873"/>
      <c r="C212" s="1873"/>
      <c r="D212" s="603"/>
      <c r="E212" s="603"/>
      <c r="F212" s="603"/>
      <c r="G212" s="603"/>
      <c r="H212" s="603"/>
      <c r="I212" s="603"/>
      <c r="J212" s="603"/>
      <c r="K212" s="603"/>
      <c r="L212" s="603"/>
      <c r="M212" s="603"/>
      <c r="N212" s="603"/>
      <c r="O212" s="603"/>
      <c r="P212" s="603"/>
      <c r="Q212" s="603"/>
      <c r="R212" s="603"/>
      <c r="S212" s="603"/>
      <c r="T212" s="603"/>
      <c r="U212" s="603"/>
      <c r="V212" s="588"/>
      <c r="W212" s="693"/>
      <c r="X212" s="1409"/>
      <c r="Y212" s="701"/>
      <c r="Z212" s="628"/>
      <c r="AA212" s="628"/>
      <c r="AB212" s="628"/>
      <c r="AC212" s="628"/>
      <c r="AD212" s="628"/>
      <c r="AE212" s="1412"/>
      <c r="AF212" s="431"/>
      <c r="AG212" s="431"/>
      <c r="AH212" s="1415"/>
      <c r="AI212" s="1416"/>
      <c r="AJ212" s="1165"/>
      <c r="AK212" s="1057"/>
      <c r="AL212" s="1057"/>
      <c r="AM212" s="1057"/>
      <c r="AN212" s="1057"/>
      <c r="AO212" s="1057"/>
      <c r="AP212" s="1057"/>
      <c r="AQ212" s="1057"/>
      <c r="AR212" s="1057"/>
      <c r="AS212" s="1057"/>
      <c r="AT212" s="1057"/>
      <c r="AU212" s="1057"/>
      <c r="AV212" s="1057"/>
      <c r="AW212" s="1057"/>
      <c r="AX212" s="623"/>
      <c r="AY212" s="1057"/>
      <c r="AZ212" s="1057"/>
      <c r="BA212" s="624"/>
      <c r="BB212" s="623"/>
      <c r="BC212" s="1393"/>
      <c r="BD212" s="1057"/>
      <c r="BE212" s="1057"/>
      <c r="BF212" s="431"/>
      <c r="BG212" s="13"/>
    </row>
    <row r="213" spans="1:59" ht="3.75" customHeight="1" thickBot="1" x14ac:dyDescent="0.45">
      <c r="A213" s="431"/>
      <c r="B213" s="1873"/>
      <c r="C213" s="1873"/>
      <c r="D213" s="1407"/>
      <c r="E213" s="1407"/>
      <c r="F213" s="1407"/>
      <c r="G213" s="1407"/>
      <c r="H213" s="1407"/>
      <c r="I213" s="1407"/>
      <c r="J213" s="1407"/>
      <c r="K213" s="1407"/>
      <c r="L213" s="1407"/>
      <c r="M213" s="1407"/>
      <c r="N213" s="1407"/>
      <c r="O213" s="1407"/>
      <c r="P213" s="1407"/>
      <c r="Q213" s="1407"/>
      <c r="R213" s="1407"/>
      <c r="S213" s="1407"/>
      <c r="T213" s="1407"/>
      <c r="U213" s="1407"/>
      <c r="V213" s="431"/>
      <c r="W213" s="431"/>
      <c r="X213" s="431"/>
      <c r="Y213" s="431"/>
      <c r="Z213" s="431"/>
      <c r="AA213" s="431"/>
      <c r="AB213" s="431"/>
      <c r="AC213" s="431"/>
      <c r="AD213" s="431"/>
      <c r="AE213" s="431"/>
      <c r="AF213" s="431"/>
      <c r="AG213" s="431"/>
      <c r="AH213" s="1415"/>
      <c r="AI213" s="1416"/>
      <c r="AJ213" s="1352"/>
      <c r="AK213" s="1058"/>
      <c r="AL213" s="1058"/>
      <c r="AM213" s="1058"/>
      <c r="AN213" s="1058"/>
      <c r="AO213" s="1058"/>
      <c r="AP213" s="1058"/>
      <c r="AQ213" s="1058"/>
      <c r="AR213" s="1058"/>
      <c r="AS213" s="1058"/>
      <c r="AT213" s="1058"/>
      <c r="AU213" s="1058"/>
      <c r="AV213" s="1058"/>
      <c r="AW213" s="1058"/>
      <c r="AX213" s="740"/>
      <c r="AY213" s="1058"/>
      <c r="AZ213" s="1058"/>
      <c r="BA213" s="741"/>
      <c r="BB213" s="623"/>
      <c r="BC213" s="1393"/>
      <c r="BD213" s="1057"/>
      <c r="BE213" s="1057"/>
      <c r="BF213" s="431"/>
      <c r="BG213" s="13"/>
    </row>
    <row r="214" spans="1:59" ht="3.75" customHeight="1" x14ac:dyDescent="0.4">
      <c r="A214" s="431"/>
      <c r="B214" s="1873"/>
      <c r="C214" s="1873"/>
      <c r="D214" s="1395" t="s">
        <v>162</v>
      </c>
      <c r="E214" s="1396"/>
      <c r="F214" s="1396"/>
      <c r="G214" s="1397"/>
      <c r="H214" s="34"/>
      <c r="I214" s="1398" t="s">
        <v>177</v>
      </c>
      <c r="J214" s="1398"/>
      <c r="K214" s="1398"/>
      <c r="L214" s="1398"/>
      <c r="M214" s="1398"/>
      <c r="N214" s="35"/>
      <c r="O214" s="34"/>
      <c r="P214" s="1398" t="s">
        <v>178</v>
      </c>
      <c r="Q214" s="1398"/>
      <c r="R214" s="1398"/>
      <c r="S214" s="1398"/>
      <c r="T214" s="1398"/>
      <c r="U214" s="1398"/>
      <c r="V214" s="35"/>
      <c r="W214" s="801" t="s">
        <v>179</v>
      </c>
      <c r="X214" s="1399"/>
      <c r="Y214" s="1399"/>
      <c r="Z214" s="1399"/>
      <c r="AA214" s="1399"/>
      <c r="AB214" s="1399"/>
      <c r="AC214" s="1399"/>
      <c r="AD214" s="1399"/>
      <c r="AE214" s="1400"/>
      <c r="AF214" s="431"/>
      <c r="AG214" s="431"/>
      <c r="AH214" s="1415"/>
      <c r="AI214" s="1416"/>
      <c r="AJ214" s="1368" t="s">
        <v>180</v>
      </c>
      <c r="AK214" s="1361"/>
      <c r="AL214" s="1361" t="s">
        <v>181</v>
      </c>
      <c r="AM214" s="1361"/>
      <c r="AN214" s="1361" t="s">
        <v>182</v>
      </c>
      <c r="AO214" s="1361"/>
      <c r="AP214" s="1361" t="s">
        <v>183</v>
      </c>
      <c r="AQ214" s="1361"/>
      <c r="AR214" s="1361" t="s">
        <v>184</v>
      </c>
      <c r="AS214" s="1361"/>
      <c r="AT214" s="1361" t="s">
        <v>185</v>
      </c>
      <c r="AU214" s="1361"/>
      <c r="AV214" s="1361" t="s">
        <v>186</v>
      </c>
      <c r="AW214" s="1361"/>
      <c r="AX214" s="1419" t="s">
        <v>187</v>
      </c>
      <c r="AY214" s="1419"/>
      <c r="AZ214" s="1419" t="s">
        <v>188</v>
      </c>
      <c r="BA214" s="740"/>
      <c r="BB214" s="623"/>
      <c r="BC214" s="1393"/>
      <c r="BD214" s="1057"/>
      <c r="BE214" s="1057"/>
      <c r="BF214" s="431"/>
      <c r="BG214" s="13"/>
    </row>
    <row r="215" spans="1:59" ht="3.75" customHeight="1" x14ac:dyDescent="0.4">
      <c r="A215" s="431"/>
      <c r="B215" s="1873"/>
      <c r="C215" s="1873"/>
      <c r="D215" s="1299"/>
      <c r="E215" s="1300"/>
      <c r="F215" s="1300"/>
      <c r="G215" s="1301"/>
      <c r="H215" s="36"/>
      <c r="I215" s="1306"/>
      <c r="J215" s="1306"/>
      <c r="K215" s="1306"/>
      <c r="L215" s="1306"/>
      <c r="M215" s="1306"/>
      <c r="N215" s="37"/>
      <c r="O215" s="36"/>
      <c r="P215" s="1306"/>
      <c r="Q215" s="1306"/>
      <c r="R215" s="1306"/>
      <c r="S215" s="1306"/>
      <c r="T215" s="1306"/>
      <c r="U215" s="1306"/>
      <c r="V215" s="37"/>
      <c r="W215" s="1342"/>
      <c r="X215" s="1401"/>
      <c r="Y215" s="1401"/>
      <c r="Z215" s="1401"/>
      <c r="AA215" s="1401"/>
      <c r="AB215" s="1401"/>
      <c r="AC215" s="1401"/>
      <c r="AD215" s="1401"/>
      <c r="AE215" s="1402"/>
      <c r="AF215" s="431"/>
      <c r="AG215" s="431"/>
      <c r="AH215" s="1415"/>
      <c r="AI215" s="1416"/>
      <c r="AJ215" s="1368"/>
      <c r="AK215" s="1361"/>
      <c r="AL215" s="1361"/>
      <c r="AM215" s="1361"/>
      <c r="AN215" s="1361"/>
      <c r="AO215" s="1361"/>
      <c r="AP215" s="1361"/>
      <c r="AQ215" s="1361"/>
      <c r="AR215" s="1361"/>
      <c r="AS215" s="1361"/>
      <c r="AT215" s="1361"/>
      <c r="AU215" s="1361"/>
      <c r="AV215" s="1361"/>
      <c r="AW215" s="1361"/>
      <c r="AX215" s="1361"/>
      <c r="AY215" s="1361"/>
      <c r="AZ215" s="1361"/>
      <c r="BA215" s="1420"/>
      <c r="BB215" s="623"/>
      <c r="BC215" s="1393"/>
      <c r="BD215" s="1057"/>
      <c r="BE215" s="1057"/>
      <c r="BF215" s="431"/>
    </row>
    <row r="216" spans="1:59" ht="3.75" customHeight="1" x14ac:dyDescent="0.4">
      <c r="A216" s="431"/>
      <c r="B216" s="1873"/>
      <c r="C216" s="1873"/>
      <c r="D216" s="1299"/>
      <c r="E216" s="1300"/>
      <c r="F216" s="1300"/>
      <c r="G216" s="1301"/>
      <c r="H216" s="38"/>
      <c r="I216" s="1309"/>
      <c r="J216" s="1309"/>
      <c r="K216" s="1309"/>
      <c r="L216" s="1309"/>
      <c r="M216" s="1309"/>
      <c r="N216" s="39"/>
      <c r="O216" s="38"/>
      <c r="P216" s="1309"/>
      <c r="Q216" s="1309"/>
      <c r="R216" s="1309"/>
      <c r="S216" s="1309"/>
      <c r="T216" s="1309"/>
      <c r="U216" s="1309"/>
      <c r="V216" s="39"/>
      <c r="W216" s="1403"/>
      <c r="X216" s="1404"/>
      <c r="Y216" s="1404"/>
      <c r="Z216" s="1404"/>
      <c r="AA216" s="1404"/>
      <c r="AB216" s="1404"/>
      <c r="AC216" s="1404"/>
      <c r="AD216" s="1404"/>
      <c r="AE216" s="1405"/>
      <c r="AF216" s="431"/>
      <c r="AG216" s="431"/>
      <c r="AH216" s="1415"/>
      <c r="AI216" s="1416"/>
      <c r="AJ216" s="1368"/>
      <c r="AK216" s="1361"/>
      <c r="AL216" s="1361"/>
      <c r="AM216" s="1361"/>
      <c r="AN216" s="1361"/>
      <c r="AO216" s="1361"/>
      <c r="AP216" s="1361"/>
      <c r="AQ216" s="1361"/>
      <c r="AR216" s="1361"/>
      <c r="AS216" s="1361"/>
      <c r="AT216" s="1361"/>
      <c r="AU216" s="1361"/>
      <c r="AV216" s="1361"/>
      <c r="AW216" s="1361"/>
      <c r="AX216" s="1361"/>
      <c r="AY216" s="1361"/>
      <c r="AZ216" s="1361"/>
      <c r="BA216" s="1420"/>
      <c r="BB216" s="740"/>
      <c r="BC216" s="1394"/>
      <c r="BD216" s="1057"/>
      <c r="BE216" s="1057"/>
      <c r="BF216" s="431"/>
    </row>
    <row r="217" spans="1:59" ht="3.75" customHeight="1" x14ac:dyDescent="0.4">
      <c r="A217" s="431"/>
      <c r="B217" s="1873"/>
      <c r="C217" s="1873"/>
      <c r="D217" s="1299"/>
      <c r="E217" s="1300"/>
      <c r="F217" s="1300"/>
      <c r="G217" s="1301"/>
      <c r="H217" s="1369"/>
      <c r="I217" s="1370"/>
      <c r="J217" s="1370"/>
      <c r="K217" s="1370"/>
      <c r="L217" s="1370"/>
      <c r="M217" s="1370"/>
      <c r="N217" s="1371"/>
      <c r="O217" s="1378"/>
      <c r="P217" s="1379"/>
      <c r="Q217" s="1379"/>
      <c r="R217" s="1379"/>
      <c r="S217" s="1379"/>
      <c r="T217" s="1379"/>
      <c r="U217" s="1379"/>
      <c r="V217" s="1384"/>
      <c r="W217" s="1369"/>
      <c r="X217" s="1370"/>
      <c r="Y217" s="1370"/>
      <c r="Z217" s="1370"/>
      <c r="AA217" s="1370"/>
      <c r="AB217" s="1370"/>
      <c r="AC217" s="1370"/>
      <c r="AD217" s="1370"/>
      <c r="AE217" s="1387"/>
      <c r="AF217" s="431"/>
      <c r="AG217" s="431"/>
      <c r="AH217" s="1415"/>
      <c r="AI217" s="1416"/>
      <c r="AJ217" s="1314"/>
      <c r="AK217" s="1263"/>
      <c r="AL217" s="1287"/>
      <c r="AM217" s="1316"/>
      <c r="AN217" s="1263"/>
      <c r="AO217" s="1263"/>
      <c r="AP217" s="1263"/>
      <c r="AQ217" s="1263"/>
      <c r="AR217" s="1263" t="str">
        <f>[1]市申データ!G64</f>
        <v/>
      </c>
      <c r="AS217" s="1263"/>
      <c r="AT217" s="1263"/>
      <c r="AU217" s="1263"/>
      <c r="AV217" s="1263"/>
      <c r="AW217" s="1263"/>
      <c r="AX217" s="1263"/>
      <c r="AY217" s="1263"/>
      <c r="AZ217" s="1263"/>
      <c r="BA217" s="1263"/>
      <c r="BB217" s="1263"/>
      <c r="BC217" s="1390"/>
      <c r="BD217" s="1291"/>
      <c r="BE217" s="1291"/>
      <c r="BF217" s="431"/>
    </row>
    <row r="218" spans="1:59" ht="3.75" customHeight="1" x14ac:dyDescent="0.4">
      <c r="A218" s="431"/>
      <c r="B218" s="1873"/>
      <c r="C218" s="1873"/>
      <c r="D218" s="1299"/>
      <c r="E218" s="1300"/>
      <c r="F218" s="1300"/>
      <c r="G218" s="1301"/>
      <c r="H218" s="1372"/>
      <c r="I218" s="1373"/>
      <c r="J218" s="1373"/>
      <c r="K218" s="1373"/>
      <c r="L218" s="1373"/>
      <c r="M218" s="1373"/>
      <c r="N218" s="1374"/>
      <c r="O218" s="1380"/>
      <c r="P218" s="1381"/>
      <c r="Q218" s="1381"/>
      <c r="R218" s="1381"/>
      <c r="S218" s="1381"/>
      <c r="T218" s="1381"/>
      <c r="U218" s="1381"/>
      <c r="V218" s="1385"/>
      <c r="W218" s="1372"/>
      <c r="X218" s="1373"/>
      <c r="Y218" s="1373"/>
      <c r="Z218" s="1373"/>
      <c r="AA218" s="1373"/>
      <c r="AB218" s="1373"/>
      <c r="AC218" s="1373"/>
      <c r="AD218" s="1373"/>
      <c r="AE218" s="1388"/>
      <c r="AF218" s="431"/>
      <c r="AG218" s="431"/>
      <c r="AH218" s="1415"/>
      <c r="AI218" s="1416"/>
      <c r="AJ218" s="1314"/>
      <c r="AK218" s="1263"/>
      <c r="AL218" s="1290"/>
      <c r="AM218" s="1317"/>
      <c r="AN218" s="1263"/>
      <c r="AO218" s="1263"/>
      <c r="AP218" s="1263"/>
      <c r="AQ218" s="1263"/>
      <c r="AR218" s="1263"/>
      <c r="AS218" s="1263"/>
      <c r="AT218" s="1263"/>
      <c r="AU218" s="1263"/>
      <c r="AV218" s="1263"/>
      <c r="AW218" s="1263"/>
      <c r="AX218" s="1263"/>
      <c r="AY218" s="1263"/>
      <c r="AZ218" s="1263"/>
      <c r="BA218" s="1263"/>
      <c r="BB218" s="1263"/>
      <c r="BC218" s="1390"/>
      <c r="BD218" s="1291"/>
      <c r="BE218" s="1291"/>
      <c r="BF218" s="431"/>
    </row>
    <row r="219" spans="1:59" ht="3.75" customHeight="1" x14ac:dyDescent="0.4">
      <c r="A219" s="431"/>
      <c r="B219" s="1873"/>
      <c r="C219" s="1873"/>
      <c r="D219" s="1299"/>
      <c r="E219" s="1300"/>
      <c r="F219" s="1300"/>
      <c r="G219" s="1301"/>
      <c r="H219" s="1372"/>
      <c r="I219" s="1373"/>
      <c r="J219" s="1373"/>
      <c r="K219" s="1373"/>
      <c r="L219" s="1373"/>
      <c r="M219" s="1373"/>
      <c r="N219" s="1374"/>
      <c r="O219" s="1380"/>
      <c r="P219" s="1381"/>
      <c r="Q219" s="1381"/>
      <c r="R219" s="1381"/>
      <c r="S219" s="1381"/>
      <c r="T219" s="1381"/>
      <c r="U219" s="1381"/>
      <c r="V219" s="1385"/>
      <c r="W219" s="1372"/>
      <c r="X219" s="1373"/>
      <c r="Y219" s="1373"/>
      <c r="Z219" s="1373"/>
      <c r="AA219" s="1373"/>
      <c r="AB219" s="1373"/>
      <c r="AC219" s="1373"/>
      <c r="AD219" s="1373"/>
      <c r="AE219" s="1388"/>
      <c r="AF219" s="440"/>
      <c r="AG219" s="431"/>
      <c r="AH219" s="1415"/>
      <c r="AI219" s="1416"/>
      <c r="AJ219" s="1314"/>
      <c r="AK219" s="1263"/>
      <c r="AL219" s="1290"/>
      <c r="AM219" s="1317"/>
      <c r="AN219" s="1263"/>
      <c r="AO219" s="1263"/>
      <c r="AP219" s="1263"/>
      <c r="AQ219" s="1263"/>
      <c r="AR219" s="1263"/>
      <c r="AS219" s="1263"/>
      <c r="AT219" s="1263"/>
      <c r="AU219" s="1263"/>
      <c r="AV219" s="1263"/>
      <c r="AW219" s="1263"/>
      <c r="AX219" s="1263"/>
      <c r="AY219" s="1263"/>
      <c r="AZ219" s="1263"/>
      <c r="BA219" s="1263"/>
      <c r="BB219" s="1263"/>
      <c r="BC219" s="1390"/>
      <c r="BD219" s="1291"/>
      <c r="BE219" s="1291"/>
      <c r="BF219" s="431"/>
    </row>
    <row r="220" spans="1:59" ht="3.75" customHeight="1" x14ac:dyDescent="0.4">
      <c r="A220" s="431"/>
      <c r="B220" s="1873"/>
      <c r="C220" s="1873"/>
      <c r="D220" s="1299"/>
      <c r="E220" s="1300"/>
      <c r="F220" s="1300"/>
      <c r="G220" s="1301"/>
      <c r="H220" s="1375"/>
      <c r="I220" s="1376"/>
      <c r="J220" s="1376"/>
      <c r="K220" s="1376"/>
      <c r="L220" s="1376"/>
      <c r="M220" s="1376"/>
      <c r="N220" s="1377"/>
      <c r="O220" s="1382"/>
      <c r="P220" s="1383"/>
      <c r="Q220" s="1383"/>
      <c r="R220" s="1383"/>
      <c r="S220" s="1383"/>
      <c r="T220" s="1383"/>
      <c r="U220" s="1383"/>
      <c r="V220" s="1386"/>
      <c r="W220" s="1375"/>
      <c r="X220" s="1376"/>
      <c r="Y220" s="1376"/>
      <c r="Z220" s="1376"/>
      <c r="AA220" s="1376"/>
      <c r="AB220" s="1376"/>
      <c r="AC220" s="1376"/>
      <c r="AD220" s="1376"/>
      <c r="AE220" s="1389"/>
      <c r="AF220" s="440"/>
      <c r="AG220" s="440"/>
      <c r="AH220" s="1415"/>
      <c r="AI220" s="1416"/>
      <c r="AJ220" s="1314"/>
      <c r="AK220" s="1263"/>
      <c r="AL220" s="1290"/>
      <c r="AM220" s="1317"/>
      <c r="AN220" s="1263"/>
      <c r="AO220" s="1263"/>
      <c r="AP220" s="1263"/>
      <c r="AQ220" s="1263"/>
      <c r="AR220" s="1263"/>
      <c r="AS220" s="1263"/>
      <c r="AT220" s="1263"/>
      <c r="AU220" s="1263"/>
      <c r="AV220" s="1263"/>
      <c r="AW220" s="1263"/>
      <c r="AX220" s="1263"/>
      <c r="AY220" s="1263"/>
      <c r="AZ220" s="1263"/>
      <c r="BA220" s="1263"/>
      <c r="BB220" s="1263"/>
      <c r="BC220" s="1390"/>
      <c r="BD220" s="1291"/>
      <c r="BE220" s="1291"/>
      <c r="BF220" s="431"/>
    </row>
    <row r="221" spans="1:59" ht="3.75" customHeight="1" thickBot="1" x14ac:dyDescent="0.45">
      <c r="A221" s="431"/>
      <c r="B221" s="1873"/>
      <c r="C221" s="1873"/>
      <c r="D221" s="1333" t="s">
        <v>189</v>
      </c>
      <c r="E221" s="1334"/>
      <c r="F221" s="1334"/>
      <c r="G221" s="1335"/>
      <c r="H221" s="1331" t="s">
        <v>190</v>
      </c>
      <c r="I221" s="670"/>
      <c r="J221" s="670"/>
      <c r="K221" s="670"/>
      <c r="L221" s="670"/>
      <c r="M221" s="670"/>
      <c r="N221" s="671"/>
      <c r="O221" s="757" t="s">
        <v>191</v>
      </c>
      <c r="P221" s="1340"/>
      <c r="Q221" s="1340"/>
      <c r="R221" s="1340"/>
      <c r="S221" s="1340"/>
      <c r="T221" s="1340"/>
      <c r="U221" s="1340"/>
      <c r="V221" s="1341"/>
      <c r="W221" s="757" t="s">
        <v>192</v>
      </c>
      <c r="X221" s="1340"/>
      <c r="Y221" s="1340"/>
      <c r="Z221" s="1340"/>
      <c r="AA221" s="1340"/>
      <c r="AB221" s="1340"/>
      <c r="AC221" s="1340"/>
      <c r="AD221" s="1340"/>
      <c r="AE221" s="1347"/>
      <c r="AF221" s="440"/>
      <c r="AG221" s="440"/>
      <c r="AH221" s="1415"/>
      <c r="AI221" s="1416"/>
      <c r="AJ221" s="1315"/>
      <c r="AK221" s="1264"/>
      <c r="AL221" s="1293"/>
      <c r="AM221" s="1318"/>
      <c r="AN221" s="1264"/>
      <c r="AO221" s="1264"/>
      <c r="AP221" s="1264"/>
      <c r="AQ221" s="1264"/>
      <c r="AR221" s="1264"/>
      <c r="AS221" s="1264"/>
      <c r="AT221" s="1264"/>
      <c r="AU221" s="1264"/>
      <c r="AV221" s="1264"/>
      <c r="AW221" s="1264"/>
      <c r="AX221" s="1264"/>
      <c r="AY221" s="1264"/>
      <c r="AZ221" s="1264"/>
      <c r="BA221" s="1264"/>
      <c r="BB221" s="1264"/>
      <c r="BC221" s="1391"/>
      <c r="BD221" s="1291"/>
      <c r="BE221" s="1291"/>
      <c r="BF221" s="431"/>
    </row>
    <row r="222" spans="1:59" ht="3.75" customHeight="1" x14ac:dyDescent="0.4">
      <c r="A222" s="431"/>
      <c r="B222" s="1873"/>
      <c r="C222" s="1873"/>
      <c r="D222" s="1333"/>
      <c r="E222" s="1334"/>
      <c r="F222" s="1334"/>
      <c r="G222" s="1335"/>
      <c r="H222" s="1325"/>
      <c r="I222" s="673"/>
      <c r="J222" s="673"/>
      <c r="K222" s="673"/>
      <c r="L222" s="673"/>
      <c r="M222" s="673"/>
      <c r="N222" s="674"/>
      <c r="O222" s="1342"/>
      <c r="P222" s="599"/>
      <c r="Q222" s="599"/>
      <c r="R222" s="599"/>
      <c r="S222" s="599"/>
      <c r="T222" s="599"/>
      <c r="U222" s="599"/>
      <c r="V222" s="1343"/>
      <c r="W222" s="1342"/>
      <c r="X222" s="599"/>
      <c r="Y222" s="599"/>
      <c r="Z222" s="599"/>
      <c r="AA222" s="599"/>
      <c r="AB222" s="599"/>
      <c r="AC222" s="599"/>
      <c r="AD222" s="599"/>
      <c r="AE222" s="1348"/>
      <c r="AF222" s="440"/>
      <c r="AG222" s="440"/>
      <c r="AH222" s="1415"/>
      <c r="AI222" s="1416"/>
      <c r="AJ222" s="1350" t="s">
        <v>193</v>
      </c>
      <c r="AK222" s="1351"/>
      <c r="AL222" s="1351"/>
      <c r="AM222" s="1351"/>
      <c r="AN222" s="1351"/>
      <c r="AO222" s="1351"/>
      <c r="AP222" s="1351"/>
      <c r="AQ222" s="739"/>
      <c r="AR222" s="738" t="s">
        <v>194</v>
      </c>
      <c r="AS222" s="1351"/>
      <c r="AT222" s="1351"/>
      <c r="AU222" s="1351"/>
      <c r="AV222" s="1351"/>
      <c r="AW222" s="739"/>
      <c r="AX222" s="1353" t="s">
        <v>195</v>
      </c>
      <c r="AY222" s="1354"/>
      <c r="AZ222" s="1354"/>
      <c r="BA222" s="1355"/>
      <c r="BB222" s="431"/>
      <c r="BC222" s="431"/>
      <c r="BD222" s="431"/>
      <c r="BE222" s="431"/>
      <c r="BF222" s="431"/>
    </row>
    <row r="223" spans="1:59" ht="3.75" customHeight="1" x14ac:dyDescent="0.4">
      <c r="A223" s="431"/>
      <c r="B223" s="1873"/>
      <c r="C223" s="1873"/>
      <c r="D223" s="1333"/>
      <c r="E223" s="1334"/>
      <c r="F223" s="1334"/>
      <c r="G223" s="1335"/>
      <c r="H223" s="1339"/>
      <c r="I223" s="676"/>
      <c r="J223" s="676"/>
      <c r="K223" s="676"/>
      <c r="L223" s="676"/>
      <c r="M223" s="676"/>
      <c r="N223" s="677"/>
      <c r="O223" s="1344"/>
      <c r="P223" s="1345"/>
      <c r="Q223" s="1345"/>
      <c r="R223" s="1345"/>
      <c r="S223" s="1345"/>
      <c r="T223" s="1345"/>
      <c r="U223" s="1345"/>
      <c r="V223" s="1346"/>
      <c r="W223" s="1344"/>
      <c r="X223" s="1345"/>
      <c r="Y223" s="1345"/>
      <c r="Z223" s="1345"/>
      <c r="AA223" s="1345"/>
      <c r="AB223" s="1345"/>
      <c r="AC223" s="1345"/>
      <c r="AD223" s="1345"/>
      <c r="AE223" s="1349"/>
      <c r="AF223" s="440"/>
      <c r="AG223" s="440"/>
      <c r="AH223" s="1415"/>
      <c r="AI223" s="1416"/>
      <c r="AJ223" s="1165"/>
      <c r="AK223" s="1057"/>
      <c r="AL223" s="1057"/>
      <c r="AM223" s="1057"/>
      <c r="AN223" s="1057"/>
      <c r="AO223" s="1057"/>
      <c r="AP223" s="1057"/>
      <c r="AQ223" s="624"/>
      <c r="AR223" s="623"/>
      <c r="AS223" s="1057"/>
      <c r="AT223" s="1057"/>
      <c r="AU223" s="1057"/>
      <c r="AV223" s="1057"/>
      <c r="AW223" s="624"/>
      <c r="AX223" s="1356"/>
      <c r="AY223" s="696"/>
      <c r="AZ223" s="696"/>
      <c r="BA223" s="1357"/>
      <c r="BB223" s="431"/>
      <c r="BC223" s="431"/>
      <c r="BD223" s="431"/>
      <c r="BE223" s="431"/>
      <c r="BF223" s="431"/>
    </row>
    <row r="224" spans="1:59" ht="3.75" customHeight="1" x14ac:dyDescent="0.4">
      <c r="A224" s="440"/>
      <c r="B224" s="1873"/>
      <c r="C224" s="1873"/>
      <c r="D224" s="1333"/>
      <c r="E224" s="1334"/>
      <c r="F224" s="1334"/>
      <c r="G224" s="1335"/>
      <c r="H224" s="678"/>
      <c r="I224" s="627"/>
      <c r="J224" s="627"/>
      <c r="K224" s="627"/>
      <c r="L224" s="627"/>
      <c r="M224" s="627"/>
      <c r="N224" s="1362" t="s">
        <v>26</v>
      </c>
      <c r="O224" s="1038"/>
      <c r="P224" s="849"/>
      <c r="Q224" s="849"/>
      <c r="R224" s="849"/>
      <c r="S224" s="849"/>
      <c r="T224" s="849"/>
      <c r="U224" s="849"/>
      <c r="V224" s="1362" t="s">
        <v>196</v>
      </c>
      <c r="W224" s="678"/>
      <c r="X224" s="627"/>
      <c r="Y224" s="627"/>
      <c r="Z224" s="627"/>
      <c r="AA224" s="627"/>
      <c r="AB224" s="627"/>
      <c r="AC224" s="627"/>
      <c r="AD224" s="627"/>
      <c r="AE224" s="1365" t="s">
        <v>26</v>
      </c>
      <c r="AF224" s="440"/>
      <c r="AG224" s="440"/>
      <c r="AH224" s="1415"/>
      <c r="AI224" s="1416"/>
      <c r="AJ224" s="1352"/>
      <c r="AK224" s="1058"/>
      <c r="AL224" s="1058"/>
      <c r="AM224" s="1058"/>
      <c r="AN224" s="1058"/>
      <c r="AO224" s="1058"/>
      <c r="AP224" s="1058"/>
      <c r="AQ224" s="741"/>
      <c r="AR224" s="740"/>
      <c r="AS224" s="1058"/>
      <c r="AT224" s="1058"/>
      <c r="AU224" s="1058"/>
      <c r="AV224" s="1058"/>
      <c r="AW224" s="741"/>
      <c r="AX224" s="1356"/>
      <c r="AY224" s="696"/>
      <c r="AZ224" s="696"/>
      <c r="BA224" s="1357"/>
      <c r="BB224" s="431"/>
      <c r="BC224" s="431"/>
      <c r="BD224" s="431"/>
      <c r="BE224" s="431"/>
      <c r="BF224" s="431"/>
    </row>
    <row r="225" spans="1:60" ht="3.75" customHeight="1" x14ac:dyDescent="0.4">
      <c r="A225" s="429"/>
      <c r="B225" s="1873"/>
      <c r="C225" s="1873"/>
      <c r="D225" s="1333"/>
      <c r="E225" s="1334"/>
      <c r="F225" s="1334"/>
      <c r="G225" s="1335"/>
      <c r="H225" s="617"/>
      <c r="I225" s="618"/>
      <c r="J225" s="618"/>
      <c r="K225" s="618"/>
      <c r="L225" s="618"/>
      <c r="M225" s="618"/>
      <c r="N225" s="1363"/>
      <c r="O225" s="1039"/>
      <c r="P225" s="848"/>
      <c r="Q225" s="848"/>
      <c r="R225" s="848"/>
      <c r="S225" s="848"/>
      <c r="T225" s="848"/>
      <c r="U225" s="848"/>
      <c r="V225" s="1363"/>
      <c r="W225" s="617"/>
      <c r="X225" s="618"/>
      <c r="Y225" s="618"/>
      <c r="Z225" s="618"/>
      <c r="AA225" s="618"/>
      <c r="AB225" s="618"/>
      <c r="AC225" s="618"/>
      <c r="AD225" s="618"/>
      <c r="AE225" s="1366"/>
      <c r="AF225" s="440"/>
      <c r="AG225" s="440"/>
      <c r="AH225" s="1415"/>
      <c r="AI225" s="1416"/>
      <c r="AJ225" s="1368" t="s">
        <v>197</v>
      </c>
      <c r="AK225" s="1361"/>
      <c r="AL225" s="621" t="s">
        <v>198</v>
      </c>
      <c r="AM225" s="622"/>
      <c r="AN225" s="621" t="s">
        <v>199</v>
      </c>
      <c r="AO225" s="622"/>
      <c r="AP225" s="1361" t="s">
        <v>200</v>
      </c>
      <c r="AQ225" s="1361"/>
      <c r="AR225" s="1361" t="s">
        <v>201</v>
      </c>
      <c r="AS225" s="1361"/>
      <c r="AT225" s="1361" t="s">
        <v>202</v>
      </c>
      <c r="AU225" s="1361"/>
      <c r="AV225" s="1361" t="s">
        <v>203</v>
      </c>
      <c r="AW225" s="1361"/>
      <c r="AX225" s="1356"/>
      <c r="AY225" s="696"/>
      <c r="AZ225" s="696"/>
      <c r="BA225" s="1357"/>
      <c r="BB225" s="431"/>
      <c r="BC225" s="431"/>
      <c r="BD225" s="431"/>
      <c r="BE225" s="431"/>
      <c r="BF225" s="431"/>
      <c r="BG225" s="40"/>
      <c r="BH225" s="152"/>
    </row>
    <row r="226" spans="1:60" ht="3.75" customHeight="1" x14ac:dyDescent="0.4">
      <c r="A226" s="429"/>
      <c r="B226" s="1873"/>
      <c r="C226" s="1873"/>
      <c r="D226" s="1333"/>
      <c r="E226" s="1334"/>
      <c r="F226" s="1334"/>
      <c r="G226" s="1335"/>
      <c r="H226" s="617"/>
      <c r="I226" s="618"/>
      <c r="J226" s="618"/>
      <c r="K226" s="618"/>
      <c r="L226" s="618"/>
      <c r="M226" s="618"/>
      <c r="N226" s="1363"/>
      <c r="O226" s="1039"/>
      <c r="P226" s="848"/>
      <c r="Q226" s="848"/>
      <c r="R226" s="848"/>
      <c r="S226" s="848"/>
      <c r="T226" s="848"/>
      <c r="U226" s="848"/>
      <c r="V226" s="1363"/>
      <c r="W226" s="617"/>
      <c r="X226" s="618"/>
      <c r="Y226" s="618"/>
      <c r="Z226" s="618"/>
      <c r="AA226" s="618"/>
      <c r="AB226" s="618"/>
      <c r="AC226" s="618"/>
      <c r="AD226" s="618"/>
      <c r="AE226" s="1366"/>
      <c r="AF226" s="440"/>
      <c r="AG226" s="440"/>
      <c r="AH226" s="1415"/>
      <c r="AI226" s="1416"/>
      <c r="AJ226" s="1368"/>
      <c r="AK226" s="1361"/>
      <c r="AL226" s="623"/>
      <c r="AM226" s="624"/>
      <c r="AN226" s="623"/>
      <c r="AO226" s="624"/>
      <c r="AP226" s="1361"/>
      <c r="AQ226" s="1361"/>
      <c r="AR226" s="1361"/>
      <c r="AS226" s="1361"/>
      <c r="AT226" s="1361"/>
      <c r="AU226" s="1361"/>
      <c r="AV226" s="1361"/>
      <c r="AW226" s="1361"/>
      <c r="AX226" s="1356"/>
      <c r="AY226" s="696"/>
      <c r="AZ226" s="696"/>
      <c r="BA226" s="1357"/>
      <c r="BB226" s="431"/>
      <c r="BC226" s="431"/>
      <c r="BD226" s="431"/>
      <c r="BE226" s="431"/>
      <c r="BF226" s="431"/>
      <c r="BG226" s="153"/>
      <c r="BH226" s="153"/>
    </row>
    <row r="227" spans="1:60" ht="3.75" customHeight="1" x14ac:dyDescent="0.4">
      <c r="A227" s="429"/>
      <c r="B227" s="1873"/>
      <c r="C227" s="1873"/>
      <c r="D227" s="1336"/>
      <c r="E227" s="1337"/>
      <c r="F227" s="1337"/>
      <c r="G227" s="1338"/>
      <c r="H227" s="619"/>
      <c r="I227" s="620"/>
      <c r="J227" s="620"/>
      <c r="K227" s="620"/>
      <c r="L227" s="620"/>
      <c r="M227" s="620"/>
      <c r="N227" s="1364"/>
      <c r="O227" s="1040"/>
      <c r="P227" s="1041"/>
      <c r="Q227" s="1041"/>
      <c r="R227" s="1041"/>
      <c r="S227" s="1041"/>
      <c r="T227" s="1041"/>
      <c r="U227" s="1041"/>
      <c r="V227" s="1364"/>
      <c r="W227" s="619"/>
      <c r="X227" s="620"/>
      <c r="Y227" s="620"/>
      <c r="Z227" s="620"/>
      <c r="AA227" s="620"/>
      <c r="AB227" s="620"/>
      <c r="AC227" s="620"/>
      <c r="AD227" s="620"/>
      <c r="AE227" s="1367"/>
      <c r="AF227" s="440"/>
      <c r="AG227" s="440"/>
      <c r="AH227" s="1415"/>
      <c r="AI227" s="1416"/>
      <c r="AJ227" s="1368"/>
      <c r="AK227" s="1361"/>
      <c r="AL227" s="740"/>
      <c r="AM227" s="741"/>
      <c r="AN227" s="740"/>
      <c r="AO227" s="741"/>
      <c r="AP227" s="1361"/>
      <c r="AQ227" s="1361"/>
      <c r="AR227" s="1361"/>
      <c r="AS227" s="1361"/>
      <c r="AT227" s="1361"/>
      <c r="AU227" s="1361"/>
      <c r="AV227" s="1361"/>
      <c r="AW227" s="1361"/>
      <c r="AX227" s="1358"/>
      <c r="AY227" s="1359"/>
      <c r="AZ227" s="1359"/>
      <c r="BA227" s="1360"/>
      <c r="BB227" s="431"/>
      <c r="BC227" s="431"/>
      <c r="BD227" s="431"/>
      <c r="BE227" s="431"/>
      <c r="BF227" s="431"/>
      <c r="BG227" s="153"/>
      <c r="BH227" s="153"/>
    </row>
    <row r="228" spans="1:60" ht="3.75" customHeight="1" x14ac:dyDescent="0.4">
      <c r="A228" s="429"/>
      <c r="B228" s="41"/>
      <c r="C228" s="41"/>
      <c r="D228" s="1296" t="s">
        <v>204</v>
      </c>
      <c r="E228" s="1297"/>
      <c r="F228" s="1297"/>
      <c r="G228" s="1298"/>
      <c r="H228" s="1302" t="s">
        <v>205</v>
      </c>
      <c r="I228" s="1303"/>
      <c r="J228" s="1303"/>
      <c r="K228" s="1303"/>
      <c r="L228" s="1303"/>
      <c r="M228" s="1303"/>
      <c r="N228" s="1303"/>
      <c r="O228" s="1303"/>
      <c r="P228" s="1303"/>
      <c r="Q228" s="1303"/>
      <c r="R228" s="1303"/>
      <c r="S228" s="1304"/>
      <c r="T228" s="1302" t="s">
        <v>206</v>
      </c>
      <c r="U228" s="1303"/>
      <c r="V228" s="1303"/>
      <c r="W228" s="1303"/>
      <c r="X228" s="1303"/>
      <c r="Y228" s="1303"/>
      <c r="Z228" s="1303"/>
      <c r="AA228" s="1303"/>
      <c r="AB228" s="1303"/>
      <c r="AC228" s="1303"/>
      <c r="AD228" s="1303"/>
      <c r="AE228" s="1311"/>
      <c r="AF228" s="40"/>
      <c r="AG228" s="40"/>
      <c r="AH228" s="1415"/>
      <c r="AI228" s="1416"/>
      <c r="AJ228" s="1314"/>
      <c r="AK228" s="1263"/>
      <c r="AL228" s="1287"/>
      <c r="AM228" s="1316"/>
      <c r="AN228" s="1263"/>
      <c r="AO228" s="1263"/>
      <c r="AP228" s="1262"/>
      <c r="AQ228" s="1263"/>
      <c r="AR228" s="1263"/>
      <c r="AS228" s="1263"/>
      <c r="AT228" s="1262"/>
      <c r="AU228" s="1263"/>
      <c r="AV228" s="1263" t="str">
        <f>[1]市申データ!G76</f>
        <v/>
      </c>
      <c r="AW228" s="1263"/>
      <c r="AX228" s="1287"/>
      <c r="AY228" s="1288"/>
      <c r="AZ228" s="1288"/>
      <c r="BA228" s="1289"/>
      <c r="BB228" s="781"/>
      <c r="BC228" s="781"/>
      <c r="BD228" s="26"/>
      <c r="BE228" s="447"/>
      <c r="BF228" s="431"/>
      <c r="BG228" s="153"/>
      <c r="BH228" s="153"/>
    </row>
    <row r="229" spans="1:60" ht="3.75" customHeight="1" x14ac:dyDescent="0.4">
      <c r="A229" s="429"/>
      <c r="B229" s="41"/>
      <c r="C229" s="41"/>
      <c r="D229" s="1299"/>
      <c r="E229" s="1300"/>
      <c r="F229" s="1300"/>
      <c r="G229" s="1301"/>
      <c r="H229" s="1305"/>
      <c r="I229" s="1306"/>
      <c r="J229" s="1306"/>
      <c r="K229" s="1306"/>
      <c r="L229" s="1306"/>
      <c r="M229" s="1306"/>
      <c r="N229" s="1306"/>
      <c r="O229" s="1306"/>
      <c r="P229" s="1306"/>
      <c r="Q229" s="1306"/>
      <c r="R229" s="1306"/>
      <c r="S229" s="1307"/>
      <c r="T229" s="1305"/>
      <c r="U229" s="1306"/>
      <c r="V229" s="1306"/>
      <c r="W229" s="1306"/>
      <c r="X229" s="1306"/>
      <c r="Y229" s="1306"/>
      <c r="Z229" s="1306"/>
      <c r="AA229" s="1306"/>
      <c r="AB229" s="1306"/>
      <c r="AC229" s="1306"/>
      <c r="AD229" s="1306"/>
      <c r="AE229" s="1312"/>
      <c r="AF229" s="40"/>
      <c r="AG229" s="40"/>
      <c r="AH229" s="1415"/>
      <c r="AI229" s="1416"/>
      <c r="AJ229" s="1314"/>
      <c r="AK229" s="1263"/>
      <c r="AL229" s="1290"/>
      <c r="AM229" s="1317"/>
      <c r="AN229" s="1263"/>
      <c r="AO229" s="1263"/>
      <c r="AP229" s="1263"/>
      <c r="AQ229" s="1263"/>
      <c r="AR229" s="1263"/>
      <c r="AS229" s="1263"/>
      <c r="AT229" s="1263"/>
      <c r="AU229" s="1263"/>
      <c r="AV229" s="1263"/>
      <c r="AW229" s="1263"/>
      <c r="AX229" s="1290"/>
      <c r="AY229" s="1291"/>
      <c r="AZ229" s="1291"/>
      <c r="BA229" s="1292"/>
      <c r="BB229" s="781"/>
      <c r="BC229" s="781"/>
      <c r="BD229" s="26"/>
      <c r="BE229" s="447"/>
      <c r="BF229" s="431"/>
      <c r="BG229" s="152"/>
    </row>
    <row r="230" spans="1:60" ht="3.75" customHeight="1" x14ac:dyDescent="0.4">
      <c r="A230" s="429"/>
      <c r="B230" s="41"/>
      <c r="C230" s="41"/>
      <c r="D230" s="1299"/>
      <c r="E230" s="1300"/>
      <c r="F230" s="1300"/>
      <c r="G230" s="1301"/>
      <c r="H230" s="1308"/>
      <c r="I230" s="1309"/>
      <c r="J230" s="1309"/>
      <c r="K230" s="1309"/>
      <c r="L230" s="1309"/>
      <c r="M230" s="1309"/>
      <c r="N230" s="1309"/>
      <c r="O230" s="1309"/>
      <c r="P230" s="1309"/>
      <c r="Q230" s="1309"/>
      <c r="R230" s="1309"/>
      <c r="S230" s="1310"/>
      <c r="T230" s="1308"/>
      <c r="U230" s="1309"/>
      <c r="V230" s="1309"/>
      <c r="W230" s="1309"/>
      <c r="X230" s="1309"/>
      <c r="Y230" s="1309"/>
      <c r="Z230" s="1309"/>
      <c r="AA230" s="1309"/>
      <c r="AB230" s="1309"/>
      <c r="AC230" s="1309"/>
      <c r="AD230" s="1309"/>
      <c r="AE230" s="1313"/>
      <c r="AF230" s="40"/>
      <c r="AG230" s="40"/>
      <c r="AH230" s="1415"/>
      <c r="AI230" s="1416"/>
      <c r="AJ230" s="1314"/>
      <c r="AK230" s="1263"/>
      <c r="AL230" s="1290"/>
      <c r="AM230" s="1317"/>
      <c r="AN230" s="1263"/>
      <c r="AO230" s="1263"/>
      <c r="AP230" s="1263"/>
      <c r="AQ230" s="1263"/>
      <c r="AR230" s="1263"/>
      <c r="AS230" s="1263"/>
      <c r="AT230" s="1263"/>
      <c r="AU230" s="1263"/>
      <c r="AV230" s="1263"/>
      <c r="AW230" s="1263"/>
      <c r="AX230" s="1290"/>
      <c r="AY230" s="1291"/>
      <c r="AZ230" s="1291"/>
      <c r="BA230" s="1292"/>
      <c r="BB230" s="781"/>
      <c r="BC230" s="781"/>
      <c r="BD230" s="26"/>
      <c r="BE230" s="447"/>
      <c r="BF230" s="431"/>
    </row>
    <row r="231" spans="1:60" ht="3.75" customHeight="1" x14ac:dyDescent="0.4">
      <c r="A231" s="429"/>
      <c r="B231" s="431"/>
      <c r="C231" s="431"/>
      <c r="D231" s="1319" t="s">
        <v>207</v>
      </c>
      <c r="E231" s="1320"/>
      <c r="F231" s="1320"/>
      <c r="G231" s="1321"/>
      <c r="H231" s="1325">
        <v>60</v>
      </c>
      <c r="I231" s="673"/>
      <c r="J231" s="1328">
        <f>医療費!C3+医療費!C12</f>
        <v>0</v>
      </c>
      <c r="K231" s="1328"/>
      <c r="L231" s="1328"/>
      <c r="M231" s="1328"/>
      <c r="N231" s="1328"/>
      <c r="O231" s="1328"/>
      <c r="P231" s="1328"/>
      <c r="Q231" s="1328"/>
      <c r="R231" s="1328"/>
      <c r="S231" s="1043" t="s">
        <v>208</v>
      </c>
      <c r="T231" s="1331">
        <v>61</v>
      </c>
      <c r="U231" s="670"/>
      <c r="V231" s="1328">
        <f>医療費!C4+医療費!C13</f>
        <v>0</v>
      </c>
      <c r="W231" s="1328"/>
      <c r="X231" s="1328"/>
      <c r="Y231" s="1328"/>
      <c r="Z231" s="1328"/>
      <c r="AA231" s="1328"/>
      <c r="AB231" s="1328"/>
      <c r="AC231" s="1328"/>
      <c r="AD231" s="1328"/>
      <c r="AE231" s="1046" t="s">
        <v>209</v>
      </c>
      <c r="AF231" s="40"/>
      <c r="AG231" s="40"/>
      <c r="AH231" s="1415"/>
      <c r="AI231" s="1416"/>
      <c r="AJ231" s="1314"/>
      <c r="AK231" s="1263"/>
      <c r="AL231" s="1290"/>
      <c r="AM231" s="1317"/>
      <c r="AN231" s="1263"/>
      <c r="AO231" s="1263"/>
      <c r="AP231" s="1263"/>
      <c r="AQ231" s="1263"/>
      <c r="AR231" s="1263"/>
      <c r="AS231" s="1263"/>
      <c r="AT231" s="1263"/>
      <c r="AU231" s="1263"/>
      <c r="AV231" s="1263"/>
      <c r="AW231" s="1263"/>
      <c r="AX231" s="1290"/>
      <c r="AY231" s="1291"/>
      <c r="AZ231" s="1291"/>
      <c r="BA231" s="1292"/>
      <c r="BB231" s="781"/>
      <c r="BC231" s="781"/>
      <c r="BD231" s="26"/>
      <c r="BE231" s="447"/>
      <c r="BF231" s="447"/>
    </row>
    <row r="232" spans="1:60" ht="3.75" customHeight="1" thickBot="1" x14ac:dyDescent="0.45">
      <c r="A232" s="429"/>
      <c r="B232" s="431"/>
      <c r="C232" s="431"/>
      <c r="D232" s="1319"/>
      <c r="E232" s="1320"/>
      <c r="F232" s="1320"/>
      <c r="G232" s="1321"/>
      <c r="H232" s="1325"/>
      <c r="I232" s="673"/>
      <c r="J232" s="1329"/>
      <c r="K232" s="1329"/>
      <c r="L232" s="1329"/>
      <c r="M232" s="1329"/>
      <c r="N232" s="1329"/>
      <c r="O232" s="1329"/>
      <c r="P232" s="1329"/>
      <c r="Q232" s="1329"/>
      <c r="R232" s="1329"/>
      <c r="S232" s="1044"/>
      <c r="T232" s="1325"/>
      <c r="U232" s="673"/>
      <c r="V232" s="1329"/>
      <c r="W232" s="1329"/>
      <c r="X232" s="1329"/>
      <c r="Y232" s="1329"/>
      <c r="Z232" s="1329"/>
      <c r="AA232" s="1329"/>
      <c r="AB232" s="1329"/>
      <c r="AC232" s="1329"/>
      <c r="AD232" s="1329"/>
      <c r="AE232" s="667"/>
      <c r="AF232" s="40"/>
      <c r="AG232" s="40"/>
      <c r="AH232" s="1417"/>
      <c r="AI232" s="1418"/>
      <c r="AJ232" s="1315"/>
      <c r="AK232" s="1264"/>
      <c r="AL232" s="1293"/>
      <c r="AM232" s="1318"/>
      <c r="AN232" s="1264"/>
      <c r="AO232" s="1264"/>
      <c r="AP232" s="1264"/>
      <c r="AQ232" s="1264"/>
      <c r="AR232" s="1264"/>
      <c r="AS232" s="1264"/>
      <c r="AT232" s="1264"/>
      <c r="AU232" s="1264"/>
      <c r="AV232" s="1264"/>
      <c r="AW232" s="1264"/>
      <c r="AX232" s="1293"/>
      <c r="AY232" s="1294"/>
      <c r="AZ232" s="1294"/>
      <c r="BA232" s="1295"/>
      <c r="BB232" s="781"/>
      <c r="BC232" s="781"/>
      <c r="BD232" s="26"/>
      <c r="BE232" s="447"/>
      <c r="BF232" s="440"/>
    </row>
    <row r="233" spans="1:60" ht="3.75" customHeight="1" x14ac:dyDescent="0.4">
      <c r="A233" s="429"/>
      <c r="B233" s="431"/>
      <c r="C233" s="431"/>
      <c r="D233" s="1319"/>
      <c r="E233" s="1320"/>
      <c r="F233" s="1320"/>
      <c r="G233" s="1321"/>
      <c r="H233" s="1325"/>
      <c r="I233" s="673"/>
      <c r="J233" s="1329"/>
      <c r="K233" s="1329"/>
      <c r="L233" s="1329"/>
      <c r="M233" s="1329"/>
      <c r="N233" s="1329"/>
      <c r="O233" s="1329"/>
      <c r="P233" s="1329"/>
      <c r="Q233" s="1329"/>
      <c r="R233" s="1329"/>
      <c r="S233" s="1044"/>
      <c r="T233" s="1325"/>
      <c r="U233" s="673"/>
      <c r="V233" s="1329"/>
      <c r="W233" s="1329"/>
      <c r="X233" s="1329"/>
      <c r="Y233" s="1329"/>
      <c r="Z233" s="1329"/>
      <c r="AA233" s="1329"/>
      <c r="AB233" s="1329"/>
      <c r="AC233" s="1329"/>
      <c r="AD233" s="1329"/>
      <c r="AE233" s="667"/>
      <c r="AF233" s="40"/>
      <c r="AG233" s="40"/>
      <c r="AH233" s="402"/>
      <c r="AI233" s="402"/>
      <c r="AJ233" s="402"/>
      <c r="AK233" s="402"/>
      <c r="AL233" s="402"/>
      <c r="AM233" s="402"/>
      <c r="AN233" s="402"/>
      <c r="AO233" s="402"/>
      <c r="AP233" s="402"/>
      <c r="AQ233" s="402"/>
      <c r="AR233" s="402">
        <v>1</v>
      </c>
      <c r="AS233" s="402"/>
      <c r="AT233" s="402"/>
      <c r="AU233" s="402"/>
      <c r="AV233" s="402"/>
      <c r="AW233" s="402"/>
      <c r="AX233" s="402"/>
      <c r="AY233" s="402"/>
      <c r="AZ233" s="402"/>
      <c r="BA233" s="402"/>
      <c r="BB233" s="402"/>
      <c r="BC233" s="431"/>
      <c r="BD233" s="447"/>
      <c r="BE233" s="447"/>
      <c r="BF233" s="440"/>
    </row>
    <row r="234" spans="1:60" ht="3.75" customHeight="1" thickBot="1" x14ac:dyDescent="0.45">
      <c r="A234" s="429"/>
      <c r="B234" s="431"/>
      <c r="C234" s="431"/>
      <c r="D234" s="1322"/>
      <c r="E234" s="1323"/>
      <c r="F234" s="1323"/>
      <c r="G234" s="1324"/>
      <c r="H234" s="1326"/>
      <c r="I234" s="1327"/>
      <c r="J234" s="1330"/>
      <c r="K234" s="1330"/>
      <c r="L234" s="1330"/>
      <c r="M234" s="1330"/>
      <c r="N234" s="1330"/>
      <c r="O234" s="1330"/>
      <c r="P234" s="1330"/>
      <c r="Q234" s="1330"/>
      <c r="R234" s="1330"/>
      <c r="S234" s="1135"/>
      <c r="T234" s="1326"/>
      <c r="U234" s="1327"/>
      <c r="V234" s="1330"/>
      <c r="W234" s="1330"/>
      <c r="X234" s="1330"/>
      <c r="Y234" s="1330"/>
      <c r="Z234" s="1330"/>
      <c r="AA234" s="1330"/>
      <c r="AB234" s="1330"/>
      <c r="AC234" s="1330"/>
      <c r="AD234" s="1330"/>
      <c r="AE234" s="1332"/>
      <c r="AF234" s="40"/>
      <c r="AG234" s="447"/>
      <c r="AH234" s="447"/>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0"/>
    </row>
    <row r="235" spans="1:60" ht="3.75" customHeight="1" x14ac:dyDescent="0.4">
      <c r="A235" s="429"/>
      <c r="B235" s="429"/>
      <c r="C235" s="431"/>
      <c r="D235" s="431"/>
      <c r="E235" s="431"/>
      <c r="F235" s="431"/>
      <c r="G235" s="431"/>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1"/>
      <c r="AD235" s="431"/>
      <c r="AE235" s="431"/>
      <c r="AF235" s="40"/>
      <c r="AG235" s="40"/>
      <c r="AH235" s="431"/>
      <c r="AI235" s="498"/>
      <c r="AJ235" s="498"/>
      <c r="AK235" s="430"/>
      <c r="AL235" s="430"/>
      <c r="AM235" s="430"/>
      <c r="AN235" s="430"/>
      <c r="AO235" s="430"/>
      <c r="AP235" s="430"/>
      <c r="AQ235" s="430"/>
      <c r="AR235" s="430"/>
      <c r="AS235" s="430"/>
      <c r="AT235" s="430"/>
      <c r="AU235" s="431"/>
      <c r="AV235" s="431"/>
      <c r="AW235" s="431"/>
      <c r="AX235" s="431"/>
      <c r="AY235" s="431"/>
      <c r="AZ235" s="431"/>
      <c r="BA235" s="431"/>
      <c r="BB235" s="431"/>
      <c r="BC235" s="431"/>
      <c r="BD235" s="431"/>
      <c r="BE235" s="431"/>
      <c r="BF235" s="431"/>
    </row>
    <row r="236" spans="1:60" ht="3.75" customHeight="1" x14ac:dyDescent="0.4">
      <c r="A236" s="429"/>
      <c r="B236" s="429"/>
      <c r="C236" s="431"/>
      <c r="D236" s="431"/>
      <c r="E236" s="431"/>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0"/>
      <c r="AG236" s="40"/>
      <c r="AH236" s="431"/>
      <c r="AI236" s="498"/>
      <c r="AJ236" s="498"/>
      <c r="AK236" s="430"/>
      <c r="AL236" s="430"/>
      <c r="AM236" s="430"/>
      <c r="AN236" s="430"/>
      <c r="AO236" s="430"/>
      <c r="AP236" s="430"/>
      <c r="AQ236" s="430"/>
      <c r="AR236" s="430"/>
      <c r="AS236" s="430"/>
      <c r="AT236" s="430"/>
      <c r="AU236" s="431"/>
      <c r="AV236" s="431"/>
      <c r="AW236" s="431"/>
      <c r="AX236" s="431"/>
      <c r="AY236" s="431"/>
      <c r="AZ236" s="431"/>
      <c r="BA236" s="431"/>
      <c r="BB236" s="431"/>
      <c r="BC236" s="431"/>
      <c r="BD236" s="431"/>
      <c r="BE236" s="431"/>
      <c r="BF236" s="431"/>
    </row>
    <row r="237" spans="1:60" ht="3.75" customHeight="1" x14ac:dyDescent="0.4">
      <c r="A237" s="429"/>
      <c r="B237" s="429"/>
      <c r="C237" s="431"/>
      <c r="D237" s="431"/>
      <c r="E237" s="431"/>
      <c r="F237" s="431"/>
      <c r="G237" s="431"/>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0"/>
      <c r="AG237" s="40"/>
      <c r="AH237" s="431"/>
      <c r="AI237" s="498"/>
      <c r="AJ237" s="498"/>
      <c r="AK237" s="430"/>
      <c r="AL237" s="430"/>
      <c r="AM237" s="430"/>
      <c r="AN237" s="430"/>
      <c r="AO237" s="430"/>
      <c r="AP237" s="430"/>
      <c r="AQ237" s="430"/>
      <c r="AR237" s="430"/>
      <c r="AS237" s="430"/>
      <c r="AT237" s="430"/>
      <c r="AU237" s="431"/>
      <c r="AV237" s="431"/>
      <c r="AW237" s="431"/>
      <c r="AX237" s="431"/>
      <c r="AY237" s="431"/>
      <c r="AZ237" s="431"/>
      <c r="BA237" s="431"/>
      <c r="BB237" s="431"/>
      <c r="BC237" s="431"/>
      <c r="BD237" s="431"/>
      <c r="BE237" s="431"/>
      <c r="BF237" s="431"/>
    </row>
    <row r="238" spans="1:60" ht="3.75" customHeight="1" x14ac:dyDescent="0.4">
      <c r="A238" s="429"/>
      <c r="B238" s="429"/>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0"/>
      <c r="AG238" s="40"/>
      <c r="AH238" s="431"/>
      <c r="AI238" s="498"/>
      <c r="AJ238" s="498"/>
      <c r="AK238" s="430"/>
      <c r="AL238" s="430"/>
      <c r="AM238" s="430"/>
      <c r="AN238" s="430"/>
      <c r="AO238" s="430"/>
      <c r="AP238" s="430"/>
      <c r="AQ238" s="430"/>
      <c r="AR238" s="430"/>
      <c r="AS238" s="430"/>
      <c r="AT238" s="430"/>
      <c r="AU238" s="431"/>
      <c r="AV238" s="431"/>
      <c r="AW238" s="431"/>
      <c r="AX238" s="431"/>
      <c r="AY238" s="431"/>
      <c r="AZ238" s="431"/>
      <c r="BA238" s="431"/>
      <c r="BB238" s="431"/>
      <c r="BC238" s="431"/>
      <c r="BD238" s="431"/>
      <c r="BE238" s="431"/>
      <c r="BF238" s="431"/>
    </row>
    <row r="239" spans="1:60" ht="3.75" customHeight="1" x14ac:dyDescent="0.4">
      <c r="A239" s="429"/>
      <c r="B239" s="429"/>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0"/>
      <c r="AG239" s="40"/>
      <c r="AH239" s="431"/>
      <c r="AI239" s="498"/>
      <c r="AJ239" s="498"/>
      <c r="AK239" s="430"/>
      <c r="AL239" s="430"/>
      <c r="AM239" s="430"/>
      <c r="AN239" s="430"/>
      <c r="AO239" s="430"/>
      <c r="AP239" s="430"/>
      <c r="AQ239" s="430"/>
      <c r="AR239" s="430"/>
      <c r="AS239" s="430"/>
      <c r="AT239" s="430"/>
      <c r="AU239" s="431"/>
      <c r="AV239" s="431"/>
      <c r="AW239" s="431"/>
      <c r="AX239" s="431"/>
      <c r="AY239" s="431"/>
      <c r="AZ239" s="431"/>
      <c r="BA239" s="431"/>
      <c r="BB239" s="431"/>
      <c r="BC239" s="431"/>
      <c r="BD239" s="431"/>
      <c r="BE239" s="431"/>
      <c r="BF239" s="431"/>
    </row>
    <row r="240" spans="1:60" ht="3.75" customHeight="1" x14ac:dyDescent="0.15">
      <c r="A240" s="431"/>
      <c r="B240" s="1095" t="s">
        <v>210</v>
      </c>
      <c r="C240" s="1095"/>
      <c r="D240" s="1095"/>
      <c r="E240" s="1095"/>
      <c r="F240" s="1095"/>
      <c r="G240" s="1095"/>
      <c r="H240" s="1095"/>
      <c r="I240" s="1095"/>
      <c r="J240" s="1095"/>
      <c r="K240" s="1095"/>
      <c r="L240" s="1095"/>
      <c r="M240" s="1095"/>
      <c r="N240" s="1095"/>
      <c r="O240" s="1095"/>
      <c r="P240" s="1095"/>
      <c r="Q240" s="42"/>
      <c r="R240" s="1026" t="s">
        <v>211</v>
      </c>
      <c r="S240" s="1026"/>
      <c r="T240" s="1026"/>
      <c r="U240" s="1026"/>
      <c r="V240" s="1026"/>
      <c r="W240" s="1026"/>
      <c r="X240" s="1026"/>
      <c r="Y240" s="1026"/>
      <c r="Z240" s="1026"/>
      <c r="AA240" s="1026"/>
      <c r="AB240" s="1026"/>
      <c r="AC240" s="1026"/>
      <c r="AD240" s="1026"/>
      <c r="AE240" s="1026"/>
      <c r="AF240" s="1026"/>
      <c r="AG240" s="1026"/>
      <c r="AH240" s="1026"/>
      <c r="AI240" s="1026"/>
      <c r="AJ240" s="1026"/>
      <c r="AK240" s="1026"/>
      <c r="AL240" s="1026"/>
      <c r="AM240" s="1026"/>
      <c r="AN240" s="431"/>
      <c r="AO240" s="431"/>
      <c r="AP240" s="431"/>
      <c r="AQ240" s="431"/>
      <c r="AR240" s="431"/>
      <c r="AS240" s="431"/>
      <c r="AT240" s="431"/>
      <c r="AU240" s="431"/>
      <c r="AV240" s="431"/>
      <c r="AW240" s="431"/>
      <c r="AX240" s="431"/>
      <c r="AY240" s="431"/>
      <c r="AZ240" s="431"/>
      <c r="BA240" s="431"/>
      <c r="BB240" s="431"/>
      <c r="BC240" s="431"/>
      <c r="BD240" s="431"/>
      <c r="BE240" s="431"/>
      <c r="BF240" s="431"/>
    </row>
    <row r="241" spans="1:58" ht="3.75" customHeight="1" x14ac:dyDescent="0.15">
      <c r="A241" s="431"/>
      <c r="B241" s="1095"/>
      <c r="C241" s="1095"/>
      <c r="D241" s="1095"/>
      <c r="E241" s="1095"/>
      <c r="F241" s="1095"/>
      <c r="G241" s="1095"/>
      <c r="H241" s="1095"/>
      <c r="I241" s="1095"/>
      <c r="J241" s="1095"/>
      <c r="K241" s="1095"/>
      <c r="L241" s="1095"/>
      <c r="M241" s="1095"/>
      <c r="N241" s="1095"/>
      <c r="O241" s="1095"/>
      <c r="P241" s="1095"/>
      <c r="Q241" s="42"/>
      <c r="R241" s="1026"/>
      <c r="S241" s="1026"/>
      <c r="T241" s="1026"/>
      <c r="U241" s="1026"/>
      <c r="V241" s="1026"/>
      <c r="W241" s="1026"/>
      <c r="X241" s="1026"/>
      <c r="Y241" s="1026"/>
      <c r="Z241" s="1026"/>
      <c r="AA241" s="1026"/>
      <c r="AB241" s="1026"/>
      <c r="AC241" s="1026"/>
      <c r="AD241" s="1026"/>
      <c r="AE241" s="1026"/>
      <c r="AF241" s="1026"/>
      <c r="AG241" s="1026"/>
      <c r="AH241" s="1026"/>
      <c r="AI241" s="1026"/>
      <c r="AJ241" s="1026"/>
      <c r="AK241" s="1026"/>
      <c r="AL241" s="1026"/>
      <c r="AM241" s="1026"/>
      <c r="AN241" s="431"/>
      <c r="AO241" s="431"/>
      <c r="AP241" s="431"/>
      <c r="AQ241" s="431"/>
      <c r="AR241" s="431"/>
      <c r="AS241" s="431"/>
      <c r="AT241" s="431"/>
      <c r="AU241" s="431"/>
      <c r="AV241" s="431"/>
      <c r="AW241" s="431"/>
      <c r="AX241" s="431"/>
      <c r="AY241" s="431"/>
      <c r="AZ241" s="431"/>
      <c r="BA241" s="431"/>
      <c r="BB241" s="431"/>
      <c r="BC241" s="431"/>
      <c r="BD241" s="431"/>
      <c r="BE241" s="431"/>
      <c r="BF241" s="431"/>
    </row>
    <row r="242" spans="1:58" ht="3.75" customHeight="1" thickBot="1" x14ac:dyDescent="0.2">
      <c r="A242" s="431"/>
      <c r="B242" s="1095"/>
      <c r="C242" s="1095"/>
      <c r="D242" s="1095"/>
      <c r="E242" s="1095"/>
      <c r="F242" s="1095"/>
      <c r="G242" s="1095"/>
      <c r="H242" s="1095"/>
      <c r="I242" s="1095"/>
      <c r="J242" s="1095"/>
      <c r="K242" s="1095"/>
      <c r="L242" s="1095"/>
      <c r="M242" s="1095"/>
      <c r="N242" s="1095"/>
      <c r="O242" s="1095"/>
      <c r="P242" s="1095"/>
      <c r="Q242" s="42"/>
      <c r="R242" s="1168"/>
      <c r="S242" s="1168"/>
      <c r="T242" s="1168"/>
      <c r="U242" s="1168"/>
      <c r="V242" s="1168"/>
      <c r="W242" s="1168"/>
      <c r="X242" s="1168"/>
      <c r="Y242" s="1168"/>
      <c r="Z242" s="1168"/>
      <c r="AA242" s="1168"/>
      <c r="AB242" s="1168"/>
      <c r="AC242" s="1168"/>
      <c r="AD242" s="1168"/>
      <c r="AE242" s="1168"/>
      <c r="AF242" s="1168"/>
      <c r="AG242" s="1168"/>
      <c r="AH242" s="1168"/>
      <c r="AI242" s="1168"/>
      <c r="AJ242" s="1168"/>
      <c r="AK242" s="1168"/>
      <c r="AL242" s="1168"/>
      <c r="AM242" s="1168"/>
      <c r="AN242" s="431"/>
      <c r="AO242" s="431"/>
      <c r="AP242" s="431"/>
      <c r="AQ242" s="431"/>
      <c r="AR242" s="431"/>
      <c r="AS242" s="431"/>
      <c r="AT242" s="431"/>
      <c r="AU242" s="431"/>
      <c r="AV242" s="431"/>
      <c r="AW242" s="431"/>
      <c r="AX242" s="431"/>
      <c r="AY242" s="431"/>
      <c r="AZ242" s="431"/>
      <c r="BA242" s="431"/>
      <c r="BB242" s="431"/>
      <c r="BC242" s="431"/>
      <c r="BD242" s="431"/>
      <c r="BE242" s="431"/>
      <c r="BF242" s="431"/>
    </row>
    <row r="243" spans="1:58" ht="3.75" customHeight="1" x14ac:dyDescent="0.4">
      <c r="A243" s="431"/>
      <c r="B243" s="43"/>
      <c r="C243" s="1261" t="s">
        <v>212</v>
      </c>
      <c r="D243" s="1261"/>
      <c r="E243" s="1261"/>
      <c r="F243" s="1261"/>
      <c r="G243" s="1261"/>
      <c r="H243" s="1261"/>
      <c r="I243" s="1261"/>
      <c r="J243" s="1261"/>
      <c r="K243" s="1261"/>
      <c r="L243" s="1261"/>
      <c r="M243" s="1261"/>
      <c r="N243" s="1261"/>
      <c r="O243" s="1261"/>
      <c r="P243" s="1261"/>
      <c r="Q243" s="44"/>
      <c r="R243" s="1148" t="s">
        <v>213</v>
      </c>
      <c r="S243" s="1101"/>
      <c r="T243" s="1101"/>
      <c r="U243" s="1102"/>
      <c r="V243" s="1100" t="s">
        <v>214</v>
      </c>
      <c r="W243" s="1101"/>
      <c r="X243" s="1101"/>
      <c r="Y243" s="1101"/>
      <c r="Z243" s="1101"/>
      <c r="AA243" s="1101"/>
      <c r="AB243" s="1101"/>
      <c r="AC243" s="1102"/>
      <c r="AD243" s="1100" t="s">
        <v>215</v>
      </c>
      <c r="AE243" s="1101"/>
      <c r="AF243" s="1101"/>
      <c r="AG243" s="1101"/>
      <c r="AH243" s="1101"/>
      <c r="AI243" s="1101"/>
      <c r="AJ243" s="1102"/>
      <c r="AK243" s="1100" t="s">
        <v>216</v>
      </c>
      <c r="AL243" s="1101"/>
      <c r="AM243" s="1101"/>
      <c r="AN243" s="1101"/>
      <c r="AO243" s="1101"/>
      <c r="AP243" s="1101"/>
      <c r="AQ243" s="1102"/>
      <c r="AR243" s="1265" t="s">
        <v>217</v>
      </c>
      <c r="AS243" s="1266"/>
      <c r="AT243" s="1266"/>
      <c r="AU243" s="1266"/>
      <c r="AV243" s="1267"/>
      <c r="AW243" s="1274" t="s">
        <v>218</v>
      </c>
      <c r="AX243" s="1275"/>
      <c r="AY243" s="1275"/>
      <c r="AZ243" s="1275"/>
      <c r="BA243" s="1275"/>
      <c r="BB243" s="1275"/>
      <c r="BC243" s="1275"/>
      <c r="BD243" s="1275"/>
      <c r="BE243" s="1275"/>
      <c r="BF243" s="1276"/>
    </row>
    <row r="244" spans="1:58" ht="11.25" customHeight="1" x14ac:dyDescent="0.4">
      <c r="A244" s="431"/>
      <c r="B244" s="431"/>
      <c r="C244" s="1261"/>
      <c r="D244" s="1261"/>
      <c r="E244" s="1261"/>
      <c r="F244" s="1261"/>
      <c r="G244" s="1261"/>
      <c r="H244" s="1261"/>
      <c r="I244" s="1261"/>
      <c r="J244" s="1261"/>
      <c r="K244" s="1261"/>
      <c r="L244" s="1261"/>
      <c r="M244" s="1261"/>
      <c r="N244" s="1261"/>
      <c r="O244" s="1261"/>
      <c r="P244" s="1261"/>
      <c r="Q244" s="44"/>
      <c r="R244" s="1118"/>
      <c r="S244" s="864"/>
      <c r="T244" s="864"/>
      <c r="U244" s="1104"/>
      <c r="V244" s="1103"/>
      <c r="W244" s="864"/>
      <c r="X244" s="864"/>
      <c r="Y244" s="864"/>
      <c r="Z244" s="864"/>
      <c r="AA244" s="864"/>
      <c r="AB244" s="864"/>
      <c r="AC244" s="1104"/>
      <c r="AD244" s="1103"/>
      <c r="AE244" s="864"/>
      <c r="AF244" s="864"/>
      <c r="AG244" s="864"/>
      <c r="AH244" s="864"/>
      <c r="AI244" s="864"/>
      <c r="AJ244" s="1104"/>
      <c r="AK244" s="1103"/>
      <c r="AL244" s="864"/>
      <c r="AM244" s="864"/>
      <c r="AN244" s="864"/>
      <c r="AO244" s="864"/>
      <c r="AP244" s="864"/>
      <c r="AQ244" s="1104"/>
      <c r="AR244" s="1268"/>
      <c r="AS244" s="1269"/>
      <c r="AT244" s="1269"/>
      <c r="AU244" s="1269"/>
      <c r="AV244" s="1270"/>
      <c r="AW244" s="1277"/>
      <c r="AX244" s="975"/>
      <c r="AY244" s="975"/>
      <c r="AZ244" s="975"/>
      <c r="BA244" s="975"/>
      <c r="BB244" s="975"/>
      <c r="BC244" s="975"/>
      <c r="BD244" s="975"/>
      <c r="BE244" s="975"/>
      <c r="BF244" s="1278"/>
    </row>
    <row r="245" spans="1:58" ht="3.75" customHeight="1" x14ac:dyDescent="0.4">
      <c r="A245" s="431"/>
      <c r="B245" s="431"/>
      <c r="C245" s="1261"/>
      <c r="D245" s="1261"/>
      <c r="E245" s="1261"/>
      <c r="F245" s="1261"/>
      <c r="G245" s="1261"/>
      <c r="H245" s="1261"/>
      <c r="I245" s="1261"/>
      <c r="J245" s="1261"/>
      <c r="K245" s="1261"/>
      <c r="L245" s="1261"/>
      <c r="M245" s="1261"/>
      <c r="N245" s="1261"/>
      <c r="O245" s="1261"/>
      <c r="P245" s="1261"/>
      <c r="Q245" s="44"/>
      <c r="R245" s="1119"/>
      <c r="S245" s="865"/>
      <c r="T245" s="865"/>
      <c r="U245" s="1106"/>
      <c r="V245" s="1105"/>
      <c r="W245" s="865"/>
      <c r="X245" s="865"/>
      <c r="Y245" s="865"/>
      <c r="Z245" s="865"/>
      <c r="AA245" s="865"/>
      <c r="AB245" s="865"/>
      <c r="AC245" s="1106"/>
      <c r="AD245" s="1105"/>
      <c r="AE245" s="865"/>
      <c r="AF245" s="865"/>
      <c r="AG245" s="865"/>
      <c r="AH245" s="865"/>
      <c r="AI245" s="865"/>
      <c r="AJ245" s="1106"/>
      <c r="AK245" s="1105"/>
      <c r="AL245" s="865"/>
      <c r="AM245" s="865"/>
      <c r="AN245" s="865"/>
      <c r="AO245" s="865"/>
      <c r="AP245" s="865"/>
      <c r="AQ245" s="1106"/>
      <c r="AR245" s="1271"/>
      <c r="AS245" s="1272"/>
      <c r="AT245" s="1272"/>
      <c r="AU245" s="1272"/>
      <c r="AV245" s="1273"/>
      <c r="AW245" s="1279"/>
      <c r="AX245" s="978"/>
      <c r="AY245" s="978"/>
      <c r="AZ245" s="978"/>
      <c r="BA245" s="978"/>
      <c r="BB245" s="978"/>
      <c r="BC245" s="978"/>
      <c r="BD245" s="978"/>
      <c r="BE245" s="978"/>
      <c r="BF245" s="1280"/>
    </row>
    <row r="246" spans="1:58" ht="6" customHeight="1" x14ac:dyDescent="0.4">
      <c r="A246" s="431"/>
      <c r="B246" s="431"/>
      <c r="C246" s="1261"/>
      <c r="D246" s="1261"/>
      <c r="E246" s="1261"/>
      <c r="F246" s="1261"/>
      <c r="G246" s="1261"/>
      <c r="H246" s="1261"/>
      <c r="I246" s="1261"/>
      <c r="J246" s="1261"/>
      <c r="K246" s="1261"/>
      <c r="L246" s="1261"/>
      <c r="M246" s="1261"/>
      <c r="N246" s="1261"/>
      <c r="O246" s="1261"/>
      <c r="P246" s="1261"/>
      <c r="Q246" s="44"/>
      <c r="R246" s="1243"/>
      <c r="S246" s="1244"/>
      <c r="T246" s="1244"/>
      <c r="U246" s="1245"/>
      <c r="V246" s="1222"/>
      <c r="W246" s="1223"/>
      <c r="X246" s="1223"/>
      <c r="Y246" s="1223"/>
      <c r="Z246" s="1223"/>
      <c r="AA246" s="1223"/>
      <c r="AB246" s="1223"/>
      <c r="AC246" s="1224"/>
      <c r="AD246" s="678"/>
      <c r="AE246" s="627"/>
      <c r="AF246" s="627"/>
      <c r="AG246" s="627"/>
      <c r="AH246" s="627"/>
      <c r="AI246" s="627"/>
      <c r="AJ246" s="1281" t="s">
        <v>209</v>
      </c>
      <c r="AK246" s="678"/>
      <c r="AL246" s="627"/>
      <c r="AM246" s="627"/>
      <c r="AN246" s="627"/>
      <c r="AO246" s="627"/>
      <c r="AP246" s="627"/>
      <c r="AQ246" s="1281" t="s">
        <v>209</v>
      </c>
      <c r="AR246" s="678"/>
      <c r="AS246" s="627"/>
      <c r="AT246" s="627"/>
      <c r="AU246" s="627"/>
      <c r="AV246" s="1284" t="s">
        <v>209</v>
      </c>
      <c r="AW246" s="1207"/>
      <c r="AX246" s="1208"/>
      <c r="AY246" s="1208"/>
      <c r="AZ246" s="1208"/>
      <c r="BA246" s="1208"/>
      <c r="BB246" s="1208"/>
      <c r="BC246" s="1208"/>
      <c r="BD246" s="1208"/>
      <c r="BE246" s="1208"/>
      <c r="BF246" s="1211" t="s">
        <v>209</v>
      </c>
    </row>
    <row r="247" spans="1:58" ht="6" customHeight="1" thickBot="1" x14ac:dyDescent="0.45">
      <c r="A247" s="431"/>
      <c r="B247" s="431"/>
      <c r="C247" s="1261"/>
      <c r="D247" s="1261"/>
      <c r="E247" s="1261"/>
      <c r="F247" s="1261"/>
      <c r="G247" s="1261"/>
      <c r="H247" s="1261"/>
      <c r="I247" s="1261"/>
      <c r="J247" s="1261"/>
      <c r="K247" s="1261"/>
      <c r="L247" s="1261"/>
      <c r="M247" s="1261"/>
      <c r="N247" s="1261"/>
      <c r="O247" s="1261"/>
      <c r="P247" s="1261"/>
      <c r="Q247" s="44"/>
      <c r="R247" s="1246"/>
      <c r="S247" s="1247"/>
      <c r="T247" s="1247"/>
      <c r="U247" s="1248"/>
      <c r="V247" s="1225"/>
      <c r="W247" s="1226"/>
      <c r="X247" s="1226"/>
      <c r="Y247" s="1226"/>
      <c r="Z247" s="1226"/>
      <c r="AA247" s="1226"/>
      <c r="AB247" s="1226"/>
      <c r="AC247" s="1227"/>
      <c r="AD247" s="617"/>
      <c r="AE247" s="618"/>
      <c r="AF247" s="618"/>
      <c r="AG247" s="618"/>
      <c r="AH247" s="618"/>
      <c r="AI247" s="618"/>
      <c r="AJ247" s="1282"/>
      <c r="AK247" s="617"/>
      <c r="AL247" s="618"/>
      <c r="AM247" s="618"/>
      <c r="AN247" s="618"/>
      <c r="AO247" s="618"/>
      <c r="AP247" s="618"/>
      <c r="AQ247" s="1282"/>
      <c r="AR247" s="617"/>
      <c r="AS247" s="618"/>
      <c r="AT247" s="618"/>
      <c r="AU247" s="618"/>
      <c r="AV247" s="1285"/>
      <c r="AW247" s="1207"/>
      <c r="AX247" s="1208"/>
      <c r="AY247" s="1208"/>
      <c r="AZ247" s="1208"/>
      <c r="BA247" s="1208"/>
      <c r="BB247" s="1208"/>
      <c r="BC247" s="1208"/>
      <c r="BD247" s="1208"/>
      <c r="BE247" s="1208"/>
      <c r="BF247" s="1211"/>
    </row>
    <row r="248" spans="1:58" ht="6" customHeight="1" x14ac:dyDescent="0.4">
      <c r="A248" s="431"/>
      <c r="B248" s="1231" t="s">
        <v>11</v>
      </c>
      <c r="C248" s="1232"/>
      <c r="D248" s="1233" t="s">
        <v>219</v>
      </c>
      <c r="E248" s="1234"/>
      <c r="F248" s="1234"/>
      <c r="G248" s="1234"/>
      <c r="H248" s="1239"/>
      <c r="I248" s="1240" t="s">
        <v>220</v>
      </c>
      <c r="J248" s="1241"/>
      <c r="K248" s="1233" t="s">
        <v>221</v>
      </c>
      <c r="L248" s="1234"/>
      <c r="M248" s="1234"/>
      <c r="N248" s="1234"/>
      <c r="O248" s="1234"/>
      <c r="P248" s="666"/>
      <c r="Q248" s="44"/>
      <c r="R248" s="1249"/>
      <c r="S248" s="1250"/>
      <c r="T248" s="1250"/>
      <c r="U248" s="1251"/>
      <c r="V248" s="1228"/>
      <c r="W248" s="1229"/>
      <c r="X248" s="1229"/>
      <c r="Y248" s="1229"/>
      <c r="Z248" s="1229"/>
      <c r="AA248" s="1229"/>
      <c r="AB248" s="1229"/>
      <c r="AC248" s="1230"/>
      <c r="AD248" s="619"/>
      <c r="AE248" s="620"/>
      <c r="AF248" s="620"/>
      <c r="AG248" s="620"/>
      <c r="AH248" s="620"/>
      <c r="AI248" s="620"/>
      <c r="AJ248" s="1283"/>
      <c r="AK248" s="619"/>
      <c r="AL248" s="620"/>
      <c r="AM248" s="620"/>
      <c r="AN248" s="620"/>
      <c r="AO248" s="620"/>
      <c r="AP248" s="620"/>
      <c r="AQ248" s="1283"/>
      <c r="AR248" s="619"/>
      <c r="AS248" s="620"/>
      <c r="AT248" s="620"/>
      <c r="AU248" s="620"/>
      <c r="AV248" s="1286"/>
      <c r="AW248" s="1207"/>
      <c r="AX248" s="1208"/>
      <c r="AY248" s="1208"/>
      <c r="AZ248" s="1208"/>
      <c r="BA248" s="1208"/>
      <c r="BB248" s="1208"/>
      <c r="BC248" s="1208"/>
      <c r="BD248" s="1208"/>
      <c r="BE248" s="1208"/>
      <c r="BF248" s="1211"/>
    </row>
    <row r="249" spans="1:58" ht="6" customHeight="1" x14ac:dyDescent="0.4">
      <c r="A249" s="431"/>
      <c r="B249" s="1048"/>
      <c r="C249" s="661"/>
      <c r="D249" s="1235"/>
      <c r="E249" s="1236"/>
      <c r="F249" s="1236"/>
      <c r="G249" s="1236"/>
      <c r="H249" s="1044"/>
      <c r="I249" s="1242"/>
      <c r="J249" s="1242"/>
      <c r="K249" s="1235"/>
      <c r="L249" s="1236"/>
      <c r="M249" s="1236"/>
      <c r="N249" s="1236"/>
      <c r="O249" s="1236"/>
      <c r="P249" s="667"/>
      <c r="Q249" s="431"/>
      <c r="R249" s="1243" t="str">
        <f>[1]市申データ!D98</f>
        <v/>
      </c>
      <c r="S249" s="1244"/>
      <c r="T249" s="1244"/>
      <c r="U249" s="1245"/>
      <c r="V249" s="1222"/>
      <c r="W249" s="1223"/>
      <c r="X249" s="1223"/>
      <c r="Y249" s="1223"/>
      <c r="Z249" s="1223"/>
      <c r="AA249" s="1223"/>
      <c r="AB249" s="1223"/>
      <c r="AC249" s="1224"/>
      <c r="AD249" s="678"/>
      <c r="AE249" s="627"/>
      <c r="AF249" s="627"/>
      <c r="AG249" s="627"/>
      <c r="AH249" s="627"/>
      <c r="AI249" s="627"/>
      <c r="AJ249" s="45"/>
      <c r="AK249" s="678"/>
      <c r="AL249" s="627"/>
      <c r="AM249" s="627"/>
      <c r="AN249" s="627"/>
      <c r="AO249" s="627"/>
      <c r="AP249" s="627"/>
      <c r="AQ249" s="45"/>
      <c r="AR249" s="678"/>
      <c r="AS249" s="627"/>
      <c r="AT249" s="627"/>
      <c r="AU249" s="627"/>
      <c r="AV249" s="403"/>
      <c r="AW249" s="1207"/>
      <c r="AX249" s="1208"/>
      <c r="AY249" s="1208"/>
      <c r="AZ249" s="1208"/>
      <c r="BA249" s="1208"/>
      <c r="BB249" s="1208"/>
      <c r="BC249" s="1208"/>
      <c r="BD249" s="1208"/>
      <c r="BE249" s="1208"/>
      <c r="BF249" s="1211"/>
    </row>
    <row r="250" spans="1:58" ht="6" customHeight="1" x14ac:dyDescent="0.4">
      <c r="A250" s="431"/>
      <c r="B250" s="1049"/>
      <c r="C250" s="664"/>
      <c r="D250" s="1237"/>
      <c r="E250" s="1238"/>
      <c r="F250" s="1238"/>
      <c r="G250" s="1238"/>
      <c r="H250" s="1045"/>
      <c r="I250" s="1242"/>
      <c r="J250" s="1242"/>
      <c r="K250" s="1237"/>
      <c r="L250" s="1238"/>
      <c r="M250" s="1238"/>
      <c r="N250" s="1238"/>
      <c r="O250" s="1238"/>
      <c r="P250" s="668"/>
      <c r="Q250" s="8"/>
      <c r="R250" s="1246"/>
      <c r="S250" s="1247"/>
      <c r="T250" s="1247"/>
      <c r="U250" s="1248"/>
      <c r="V250" s="1225"/>
      <c r="W250" s="1226"/>
      <c r="X250" s="1226"/>
      <c r="Y250" s="1226"/>
      <c r="Z250" s="1226"/>
      <c r="AA250" s="1226"/>
      <c r="AB250" s="1226"/>
      <c r="AC250" s="1227"/>
      <c r="AD250" s="617"/>
      <c r="AE250" s="618"/>
      <c r="AF250" s="618"/>
      <c r="AG250" s="618"/>
      <c r="AH250" s="618"/>
      <c r="AI250" s="618"/>
      <c r="AJ250" s="46"/>
      <c r="AK250" s="617"/>
      <c r="AL250" s="618"/>
      <c r="AM250" s="618"/>
      <c r="AN250" s="618"/>
      <c r="AO250" s="618"/>
      <c r="AP250" s="618"/>
      <c r="AQ250" s="46"/>
      <c r="AR250" s="617"/>
      <c r="AS250" s="618"/>
      <c r="AT250" s="618"/>
      <c r="AU250" s="618"/>
      <c r="AV250" s="404"/>
      <c r="AW250" s="1207"/>
      <c r="AX250" s="1208"/>
      <c r="AY250" s="1208"/>
      <c r="AZ250" s="1208"/>
      <c r="BA250" s="1208"/>
      <c r="BB250" s="1208"/>
      <c r="BC250" s="1208"/>
      <c r="BD250" s="1208"/>
      <c r="BE250" s="1208"/>
      <c r="BF250" s="1211"/>
    </row>
    <row r="251" spans="1:58" ht="6" customHeight="1" x14ac:dyDescent="0.4">
      <c r="A251" s="431"/>
      <c r="B251" s="1048">
        <v>1</v>
      </c>
      <c r="C251" s="661"/>
      <c r="D251" s="678"/>
      <c r="E251" s="627"/>
      <c r="F251" s="627"/>
      <c r="G251" s="627"/>
      <c r="H251" s="1050" t="s">
        <v>124</v>
      </c>
      <c r="I251" s="1149"/>
      <c r="J251" s="1149"/>
      <c r="K251" s="1139">
        <f>給与!D23</f>
        <v>0</v>
      </c>
      <c r="L251" s="1140"/>
      <c r="M251" s="1140"/>
      <c r="N251" s="1140"/>
      <c r="O251" s="1140"/>
      <c r="P251" s="1258" t="s">
        <v>124</v>
      </c>
      <c r="Q251" s="8"/>
      <c r="R251" s="1249"/>
      <c r="S251" s="1250"/>
      <c r="T251" s="1250"/>
      <c r="U251" s="1251"/>
      <c r="V251" s="1228"/>
      <c r="W251" s="1229"/>
      <c r="X251" s="1229"/>
      <c r="Y251" s="1229"/>
      <c r="Z251" s="1229"/>
      <c r="AA251" s="1229"/>
      <c r="AB251" s="1229"/>
      <c r="AC251" s="1230"/>
      <c r="AD251" s="619"/>
      <c r="AE251" s="620"/>
      <c r="AF251" s="620"/>
      <c r="AG251" s="620"/>
      <c r="AH251" s="620"/>
      <c r="AI251" s="620"/>
      <c r="AJ251" s="48"/>
      <c r="AK251" s="619"/>
      <c r="AL251" s="620"/>
      <c r="AM251" s="620"/>
      <c r="AN251" s="620"/>
      <c r="AO251" s="620"/>
      <c r="AP251" s="620"/>
      <c r="AQ251" s="48"/>
      <c r="AR251" s="619"/>
      <c r="AS251" s="620"/>
      <c r="AT251" s="620"/>
      <c r="AU251" s="620"/>
      <c r="AV251" s="405"/>
      <c r="AW251" s="1207"/>
      <c r="AX251" s="1208"/>
      <c r="AY251" s="1208"/>
      <c r="AZ251" s="1208"/>
      <c r="BA251" s="1208"/>
      <c r="BB251" s="1208"/>
      <c r="BC251" s="1208"/>
      <c r="BD251" s="1208"/>
      <c r="BE251" s="1208"/>
      <c r="BF251" s="1211"/>
    </row>
    <row r="252" spans="1:58" ht="6" customHeight="1" x14ac:dyDescent="0.4">
      <c r="A252" s="431"/>
      <c r="B252" s="1048"/>
      <c r="C252" s="661"/>
      <c r="D252" s="617"/>
      <c r="E252" s="618"/>
      <c r="F252" s="618"/>
      <c r="G252" s="618"/>
      <c r="H252" s="1051"/>
      <c r="I252" s="1149"/>
      <c r="J252" s="1149"/>
      <c r="K252" s="1141"/>
      <c r="L252" s="1142"/>
      <c r="M252" s="1142"/>
      <c r="N252" s="1142"/>
      <c r="O252" s="1142"/>
      <c r="P252" s="1259"/>
      <c r="Q252" s="8"/>
      <c r="R252" s="1243" t="str">
        <f>[1]市申データ!D99</f>
        <v/>
      </c>
      <c r="S252" s="1244"/>
      <c r="T252" s="1244"/>
      <c r="U252" s="1245"/>
      <c r="V252" s="1222"/>
      <c r="W252" s="1223"/>
      <c r="X252" s="1223"/>
      <c r="Y252" s="1223"/>
      <c r="Z252" s="1223"/>
      <c r="AA252" s="1223"/>
      <c r="AB252" s="1223"/>
      <c r="AC252" s="1224"/>
      <c r="AD252" s="678"/>
      <c r="AE252" s="627"/>
      <c r="AF252" s="627"/>
      <c r="AG252" s="627"/>
      <c r="AH252" s="627"/>
      <c r="AI252" s="627"/>
      <c r="AJ252" s="45"/>
      <c r="AK252" s="678"/>
      <c r="AL252" s="627"/>
      <c r="AM252" s="627"/>
      <c r="AN252" s="627"/>
      <c r="AO252" s="627"/>
      <c r="AP252" s="627"/>
      <c r="AQ252" s="45"/>
      <c r="AR252" s="678"/>
      <c r="AS252" s="627"/>
      <c r="AT252" s="627"/>
      <c r="AU252" s="627"/>
      <c r="AV252" s="403"/>
      <c r="AW252" s="1207"/>
      <c r="AX252" s="1208"/>
      <c r="AY252" s="1208"/>
      <c r="AZ252" s="1208"/>
      <c r="BA252" s="1208"/>
      <c r="BB252" s="1208"/>
      <c r="BC252" s="1208"/>
      <c r="BD252" s="1208"/>
      <c r="BE252" s="1208"/>
      <c r="BF252" s="1211"/>
    </row>
    <row r="253" spans="1:58" ht="6" customHeight="1" x14ac:dyDescent="0.4">
      <c r="A253" s="431"/>
      <c r="B253" s="1049"/>
      <c r="C253" s="664"/>
      <c r="D253" s="619"/>
      <c r="E253" s="620"/>
      <c r="F253" s="620"/>
      <c r="G253" s="620"/>
      <c r="H253" s="1052"/>
      <c r="I253" s="1149"/>
      <c r="J253" s="1149"/>
      <c r="K253" s="1143"/>
      <c r="L253" s="1144"/>
      <c r="M253" s="1144"/>
      <c r="N253" s="1144"/>
      <c r="O253" s="1144"/>
      <c r="P253" s="1260"/>
      <c r="Q253" s="440"/>
      <c r="R253" s="1246"/>
      <c r="S253" s="1247"/>
      <c r="T253" s="1247"/>
      <c r="U253" s="1248"/>
      <c r="V253" s="1225"/>
      <c r="W253" s="1226"/>
      <c r="X253" s="1226"/>
      <c r="Y253" s="1226"/>
      <c r="Z253" s="1226"/>
      <c r="AA253" s="1226"/>
      <c r="AB253" s="1226"/>
      <c r="AC253" s="1227"/>
      <c r="AD253" s="617"/>
      <c r="AE253" s="618"/>
      <c r="AF253" s="618"/>
      <c r="AG253" s="618"/>
      <c r="AH253" s="618"/>
      <c r="AI253" s="618"/>
      <c r="AJ253" s="46"/>
      <c r="AK253" s="617"/>
      <c r="AL253" s="618"/>
      <c r="AM253" s="618"/>
      <c r="AN253" s="618"/>
      <c r="AO253" s="618"/>
      <c r="AP253" s="618"/>
      <c r="AQ253" s="46"/>
      <c r="AR253" s="617"/>
      <c r="AS253" s="618"/>
      <c r="AT253" s="618"/>
      <c r="AU253" s="618"/>
      <c r="AV253" s="404"/>
      <c r="AW253" s="1207"/>
      <c r="AX253" s="1208"/>
      <c r="AY253" s="1208"/>
      <c r="AZ253" s="1208"/>
      <c r="BA253" s="1208"/>
      <c r="BB253" s="1208"/>
      <c r="BC253" s="1208"/>
      <c r="BD253" s="1208"/>
      <c r="BE253" s="1208"/>
      <c r="BF253" s="1211"/>
    </row>
    <row r="254" spans="1:58" ht="6" customHeight="1" x14ac:dyDescent="0.4">
      <c r="A254" s="431"/>
      <c r="B254" s="651">
        <v>2</v>
      </c>
      <c r="C254" s="614"/>
      <c r="D254" s="678"/>
      <c r="E254" s="627"/>
      <c r="F254" s="627"/>
      <c r="G254" s="627"/>
      <c r="H254" s="268"/>
      <c r="I254" s="1149"/>
      <c r="J254" s="1149"/>
      <c r="K254" s="1139">
        <f>給与!D24</f>
        <v>0</v>
      </c>
      <c r="L254" s="1140"/>
      <c r="M254" s="1140"/>
      <c r="N254" s="1140"/>
      <c r="O254" s="1140"/>
      <c r="P254" s="49"/>
      <c r="Q254" s="440"/>
      <c r="R254" s="1249"/>
      <c r="S254" s="1250"/>
      <c r="T254" s="1250"/>
      <c r="U254" s="1251"/>
      <c r="V254" s="1228"/>
      <c r="W254" s="1229"/>
      <c r="X254" s="1229"/>
      <c r="Y254" s="1229"/>
      <c r="Z254" s="1229"/>
      <c r="AA254" s="1229"/>
      <c r="AB254" s="1229"/>
      <c r="AC254" s="1230"/>
      <c r="AD254" s="619"/>
      <c r="AE254" s="620"/>
      <c r="AF254" s="620"/>
      <c r="AG254" s="620"/>
      <c r="AH254" s="620"/>
      <c r="AI254" s="620"/>
      <c r="AJ254" s="48"/>
      <c r="AK254" s="619"/>
      <c r="AL254" s="620"/>
      <c r="AM254" s="620"/>
      <c r="AN254" s="620"/>
      <c r="AO254" s="620"/>
      <c r="AP254" s="620"/>
      <c r="AQ254" s="48"/>
      <c r="AR254" s="619"/>
      <c r="AS254" s="620"/>
      <c r="AT254" s="620"/>
      <c r="AU254" s="620"/>
      <c r="AV254" s="405"/>
      <c r="AW254" s="1207"/>
      <c r="AX254" s="1208"/>
      <c r="AY254" s="1208"/>
      <c r="AZ254" s="1208"/>
      <c r="BA254" s="1208"/>
      <c r="BB254" s="1208"/>
      <c r="BC254" s="1208"/>
      <c r="BD254" s="1208"/>
      <c r="BE254" s="1208"/>
      <c r="BF254" s="1211"/>
    </row>
    <row r="255" spans="1:58" ht="6" customHeight="1" x14ac:dyDescent="0.4">
      <c r="A255" s="431"/>
      <c r="B255" s="651"/>
      <c r="C255" s="614"/>
      <c r="D255" s="617"/>
      <c r="E255" s="618"/>
      <c r="F255" s="618"/>
      <c r="G255" s="618"/>
      <c r="H255" s="269"/>
      <c r="I255" s="1149"/>
      <c r="J255" s="1149"/>
      <c r="K255" s="1141"/>
      <c r="L255" s="1142"/>
      <c r="M255" s="1142"/>
      <c r="N255" s="1142"/>
      <c r="O255" s="1142"/>
      <c r="P255" s="50"/>
      <c r="Q255" s="440"/>
      <c r="R255" s="1243" t="str">
        <f>[1]市申データ!D100</f>
        <v/>
      </c>
      <c r="S255" s="1244"/>
      <c r="T255" s="1244"/>
      <c r="U255" s="1245"/>
      <c r="V255" s="1222"/>
      <c r="W255" s="1223"/>
      <c r="X255" s="1223"/>
      <c r="Y255" s="1223"/>
      <c r="Z255" s="1223"/>
      <c r="AA255" s="1223"/>
      <c r="AB255" s="1223"/>
      <c r="AC255" s="1224"/>
      <c r="AD255" s="678"/>
      <c r="AE255" s="627"/>
      <c r="AF255" s="627"/>
      <c r="AG255" s="627"/>
      <c r="AH255" s="627"/>
      <c r="AI255" s="627"/>
      <c r="AJ255" s="45"/>
      <c r="AK255" s="678"/>
      <c r="AL255" s="627"/>
      <c r="AM255" s="627"/>
      <c r="AN255" s="627"/>
      <c r="AO255" s="627"/>
      <c r="AP255" s="627"/>
      <c r="AQ255" s="45"/>
      <c r="AR255" s="678"/>
      <c r="AS255" s="627"/>
      <c r="AT255" s="627"/>
      <c r="AU255" s="627"/>
      <c r="AV255" s="403"/>
      <c r="AW255" s="1207"/>
      <c r="AX255" s="1208"/>
      <c r="AY255" s="1208"/>
      <c r="AZ255" s="1208"/>
      <c r="BA255" s="1208"/>
      <c r="BB255" s="1208"/>
      <c r="BC255" s="1208"/>
      <c r="BD255" s="1208"/>
      <c r="BE255" s="1208"/>
      <c r="BF255" s="1211"/>
    </row>
    <row r="256" spans="1:58" ht="6" customHeight="1" x14ac:dyDescent="0.4">
      <c r="A256" s="431"/>
      <c r="B256" s="651"/>
      <c r="C256" s="614"/>
      <c r="D256" s="619"/>
      <c r="E256" s="620"/>
      <c r="F256" s="620"/>
      <c r="G256" s="620"/>
      <c r="H256" s="270"/>
      <c r="I256" s="1149"/>
      <c r="J256" s="1149"/>
      <c r="K256" s="1143"/>
      <c r="L256" s="1144"/>
      <c r="M256" s="1144"/>
      <c r="N256" s="1144"/>
      <c r="O256" s="1144"/>
      <c r="P256" s="51"/>
      <c r="Q256" s="440"/>
      <c r="R256" s="1246"/>
      <c r="S256" s="1247"/>
      <c r="T256" s="1247"/>
      <c r="U256" s="1248"/>
      <c r="V256" s="1225"/>
      <c r="W256" s="1226"/>
      <c r="X256" s="1226"/>
      <c r="Y256" s="1226"/>
      <c r="Z256" s="1226"/>
      <c r="AA256" s="1226"/>
      <c r="AB256" s="1226"/>
      <c r="AC256" s="1227"/>
      <c r="AD256" s="617"/>
      <c r="AE256" s="618"/>
      <c r="AF256" s="618"/>
      <c r="AG256" s="618"/>
      <c r="AH256" s="618"/>
      <c r="AI256" s="618"/>
      <c r="AJ256" s="46"/>
      <c r="AK256" s="617"/>
      <c r="AL256" s="618"/>
      <c r="AM256" s="618"/>
      <c r="AN256" s="618"/>
      <c r="AO256" s="618"/>
      <c r="AP256" s="618"/>
      <c r="AQ256" s="46"/>
      <c r="AR256" s="617"/>
      <c r="AS256" s="618"/>
      <c r="AT256" s="618"/>
      <c r="AU256" s="618"/>
      <c r="AV256" s="404"/>
      <c r="AW256" s="1207"/>
      <c r="AX256" s="1208"/>
      <c r="AY256" s="1208"/>
      <c r="AZ256" s="1208"/>
      <c r="BA256" s="1208"/>
      <c r="BB256" s="1208"/>
      <c r="BC256" s="1208"/>
      <c r="BD256" s="1208"/>
      <c r="BE256" s="1208"/>
      <c r="BF256" s="1211"/>
    </row>
    <row r="257" spans="1:58" ht="6" customHeight="1" thickBot="1" x14ac:dyDescent="0.45">
      <c r="A257" s="431"/>
      <c r="B257" s="651">
        <v>3</v>
      </c>
      <c r="C257" s="614"/>
      <c r="D257" s="678"/>
      <c r="E257" s="627"/>
      <c r="F257" s="627"/>
      <c r="G257" s="627"/>
      <c r="H257" s="268"/>
      <c r="I257" s="1149"/>
      <c r="J257" s="1149"/>
      <c r="K257" s="1139">
        <f>給与!D25</f>
        <v>0</v>
      </c>
      <c r="L257" s="1140"/>
      <c r="M257" s="1140"/>
      <c r="N257" s="1140"/>
      <c r="O257" s="1140"/>
      <c r="P257" s="49"/>
      <c r="Q257" s="440"/>
      <c r="R257" s="1252"/>
      <c r="S257" s="1253"/>
      <c r="T257" s="1253"/>
      <c r="U257" s="1254"/>
      <c r="V257" s="1255"/>
      <c r="W257" s="1256"/>
      <c r="X257" s="1256"/>
      <c r="Y257" s="1256"/>
      <c r="Z257" s="1256"/>
      <c r="AA257" s="1256"/>
      <c r="AB257" s="1256"/>
      <c r="AC257" s="1257"/>
      <c r="AD257" s="701"/>
      <c r="AE257" s="628"/>
      <c r="AF257" s="628"/>
      <c r="AG257" s="628"/>
      <c r="AH257" s="628"/>
      <c r="AI257" s="628"/>
      <c r="AJ257" s="52"/>
      <c r="AK257" s="701"/>
      <c r="AL257" s="628"/>
      <c r="AM257" s="628"/>
      <c r="AN257" s="628"/>
      <c r="AO257" s="628"/>
      <c r="AP257" s="628"/>
      <c r="AQ257" s="52"/>
      <c r="AR257" s="701"/>
      <c r="AS257" s="628"/>
      <c r="AT257" s="628"/>
      <c r="AU257" s="628"/>
      <c r="AV257" s="406"/>
      <c r="AW257" s="1209"/>
      <c r="AX257" s="1210"/>
      <c r="AY257" s="1210"/>
      <c r="AZ257" s="1210"/>
      <c r="BA257" s="1210"/>
      <c r="BB257" s="1210"/>
      <c r="BC257" s="1210"/>
      <c r="BD257" s="1210"/>
      <c r="BE257" s="1210"/>
      <c r="BF257" s="1212"/>
    </row>
    <row r="258" spans="1:58" ht="6" customHeight="1" x14ac:dyDescent="0.4">
      <c r="A258" s="431"/>
      <c r="B258" s="651"/>
      <c r="C258" s="614"/>
      <c r="D258" s="617"/>
      <c r="E258" s="618"/>
      <c r="F258" s="618"/>
      <c r="G258" s="618"/>
      <c r="H258" s="269"/>
      <c r="I258" s="1149"/>
      <c r="J258" s="1149"/>
      <c r="K258" s="1141"/>
      <c r="L258" s="1142"/>
      <c r="M258" s="1142"/>
      <c r="N258" s="1142"/>
      <c r="O258" s="1142"/>
      <c r="P258" s="50"/>
      <c r="Q258" s="440"/>
      <c r="R258" s="431"/>
      <c r="S258" s="431"/>
      <c r="T258" s="431"/>
      <c r="U258" s="431"/>
      <c r="V258" s="431"/>
      <c r="W258" s="431"/>
      <c r="X258" s="431"/>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row>
    <row r="259" spans="1:58" ht="6" customHeight="1" x14ac:dyDescent="0.4">
      <c r="A259" s="431"/>
      <c r="B259" s="651"/>
      <c r="C259" s="614"/>
      <c r="D259" s="619"/>
      <c r="E259" s="620"/>
      <c r="F259" s="620"/>
      <c r="G259" s="620"/>
      <c r="H259" s="270"/>
      <c r="I259" s="1149"/>
      <c r="J259" s="1149"/>
      <c r="K259" s="1143"/>
      <c r="L259" s="1144"/>
      <c r="M259" s="1144"/>
      <c r="N259" s="1144"/>
      <c r="O259" s="1144"/>
      <c r="P259" s="51"/>
      <c r="Q259" s="440"/>
      <c r="R259" s="1095" t="s">
        <v>222</v>
      </c>
      <c r="S259" s="1095"/>
      <c r="T259" s="1095"/>
      <c r="U259" s="1095"/>
      <c r="V259" s="1095"/>
      <c r="W259" s="1095"/>
      <c r="X259" s="1095"/>
      <c r="Y259" s="1095"/>
      <c r="Z259" s="1095"/>
      <c r="AA259" s="1095"/>
      <c r="AB259" s="1095"/>
      <c r="AC259" s="1095"/>
      <c r="AD259" s="1095"/>
      <c r="AE259" s="1095"/>
      <c r="AF259" s="1095"/>
      <c r="AG259" s="1095"/>
      <c r="AH259" s="1095"/>
      <c r="AI259" s="1095"/>
      <c r="AJ259" s="1095"/>
      <c r="AK259" s="1095"/>
      <c r="AL259" s="1095"/>
      <c r="AM259" s="1095"/>
      <c r="AN259" s="1095"/>
      <c r="AO259" s="1095"/>
      <c r="AP259" s="1095"/>
      <c r="AQ259" s="1095"/>
      <c r="AR259" s="1095"/>
      <c r="AS259" s="1095"/>
      <c r="AT259" s="1095"/>
      <c r="AU259" s="1095"/>
      <c r="AV259" s="1095"/>
      <c r="AW259" s="1095"/>
      <c r="AX259" s="1095"/>
      <c r="AY259" s="1095"/>
      <c r="AZ259" s="1095"/>
      <c r="BA259" s="431"/>
      <c r="BB259" s="431"/>
      <c r="BC259" s="431"/>
      <c r="BD259" s="431"/>
      <c r="BE259" s="431"/>
      <c r="BF259" s="431"/>
    </row>
    <row r="260" spans="1:58" ht="6" customHeight="1" x14ac:dyDescent="0.4">
      <c r="A260" s="431"/>
      <c r="B260" s="651">
        <v>4</v>
      </c>
      <c r="C260" s="614"/>
      <c r="D260" s="678"/>
      <c r="E260" s="627"/>
      <c r="F260" s="627"/>
      <c r="G260" s="627"/>
      <c r="H260" s="268"/>
      <c r="I260" s="1149"/>
      <c r="J260" s="1149"/>
      <c r="K260" s="1139">
        <f>給与!D26</f>
        <v>0</v>
      </c>
      <c r="L260" s="1140"/>
      <c r="M260" s="1140"/>
      <c r="N260" s="1140"/>
      <c r="O260" s="1140"/>
      <c r="P260" s="49"/>
      <c r="Q260" s="440"/>
      <c r="R260" s="1095"/>
      <c r="S260" s="1095"/>
      <c r="T260" s="1095"/>
      <c r="U260" s="1095"/>
      <c r="V260" s="1095"/>
      <c r="W260" s="1095"/>
      <c r="X260" s="1095"/>
      <c r="Y260" s="1095"/>
      <c r="Z260" s="1095"/>
      <c r="AA260" s="1095"/>
      <c r="AB260" s="1095"/>
      <c r="AC260" s="1095"/>
      <c r="AD260" s="1095"/>
      <c r="AE260" s="1095"/>
      <c r="AF260" s="1095"/>
      <c r="AG260" s="1095"/>
      <c r="AH260" s="1095"/>
      <c r="AI260" s="1095"/>
      <c r="AJ260" s="1095"/>
      <c r="AK260" s="1095"/>
      <c r="AL260" s="1095"/>
      <c r="AM260" s="1095"/>
      <c r="AN260" s="1095"/>
      <c r="AO260" s="1095"/>
      <c r="AP260" s="1095"/>
      <c r="AQ260" s="1095"/>
      <c r="AR260" s="1095"/>
      <c r="AS260" s="1095"/>
      <c r="AT260" s="1095"/>
      <c r="AU260" s="1095"/>
      <c r="AV260" s="1095"/>
      <c r="AW260" s="1095"/>
      <c r="AX260" s="1095"/>
      <c r="AY260" s="1095"/>
      <c r="AZ260" s="1095"/>
      <c r="BA260" s="431"/>
      <c r="BB260" s="431"/>
      <c r="BC260" s="431"/>
      <c r="BD260" s="431"/>
      <c r="BE260" s="431"/>
      <c r="BF260" s="431"/>
    </row>
    <row r="261" spans="1:58" ht="6" customHeight="1" thickBot="1" x14ac:dyDescent="0.45">
      <c r="A261" s="431"/>
      <c r="B261" s="651"/>
      <c r="C261" s="614"/>
      <c r="D261" s="617"/>
      <c r="E261" s="618"/>
      <c r="F261" s="618"/>
      <c r="G261" s="618"/>
      <c r="H261" s="269"/>
      <c r="I261" s="1149"/>
      <c r="J261" s="1149"/>
      <c r="K261" s="1141"/>
      <c r="L261" s="1142"/>
      <c r="M261" s="1142"/>
      <c r="N261" s="1142"/>
      <c r="O261" s="1142"/>
      <c r="P261" s="50"/>
      <c r="Q261" s="440"/>
      <c r="R261" s="1095"/>
      <c r="S261" s="1095"/>
      <c r="T261" s="1095"/>
      <c r="U261" s="1095"/>
      <c r="V261" s="1095"/>
      <c r="W261" s="1095"/>
      <c r="X261" s="1095"/>
      <c r="Y261" s="1095"/>
      <c r="Z261" s="1095"/>
      <c r="AA261" s="1095"/>
      <c r="AB261" s="1095"/>
      <c r="AC261" s="1095"/>
      <c r="AD261" s="1095"/>
      <c r="AE261" s="1095"/>
      <c r="AF261" s="1095"/>
      <c r="AG261" s="1095"/>
      <c r="AH261" s="1095"/>
      <c r="AI261" s="1095"/>
      <c r="AJ261" s="1095"/>
      <c r="AK261" s="1095"/>
      <c r="AL261" s="1095"/>
      <c r="AM261" s="1095"/>
      <c r="AN261" s="1095"/>
      <c r="AO261" s="1095"/>
      <c r="AP261" s="1095"/>
      <c r="AQ261" s="1095"/>
      <c r="AR261" s="1095"/>
      <c r="AS261" s="1095"/>
      <c r="AT261" s="1095"/>
      <c r="AU261" s="1095"/>
      <c r="AV261" s="1095"/>
      <c r="AW261" s="1095"/>
      <c r="AX261" s="1095"/>
      <c r="AY261" s="1095"/>
      <c r="AZ261" s="1095"/>
      <c r="BA261" s="431"/>
      <c r="BB261" s="431"/>
      <c r="BC261" s="431"/>
      <c r="BD261" s="431"/>
      <c r="BE261" s="431"/>
      <c r="BF261" s="431"/>
    </row>
    <row r="262" spans="1:58" ht="6" customHeight="1" x14ac:dyDescent="0.4">
      <c r="A262" s="431"/>
      <c r="B262" s="651"/>
      <c r="C262" s="614"/>
      <c r="D262" s="619"/>
      <c r="E262" s="620"/>
      <c r="F262" s="620"/>
      <c r="G262" s="620"/>
      <c r="H262" s="270"/>
      <c r="I262" s="1149"/>
      <c r="J262" s="1149"/>
      <c r="K262" s="1143"/>
      <c r="L262" s="1144"/>
      <c r="M262" s="1144"/>
      <c r="N262" s="1144"/>
      <c r="O262" s="1144"/>
      <c r="P262" s="51"/>
      <c r="Q262" s="440"/>
      <c r="R262" s="1204" t="s">
        <v>223</v>
      </c>
      <c r="S262" s="1205"/>
      <c r="T262" s="1205"/>
      <c r="U262" s="1205"/>
      <c r="V262" s="1100" t="s">
        <v>214</v>
      </c>
      <c r="W262" s="1101"/>
      <c r="X262" s="1101"/>
      <c r="Y262" s="1101"/>
      <c r="Z262" s="1101"/>
      <c r="AA262" s="1101"/>
      <c r="AB262" s="1101"/>
      <c r="AC262" s="1102"/>
      <c r="AD262" s="1206" t="s">
        <v>224</v>
      </c>
      <c r="AE262" s="1206"/>
      <c r="AF262" s="1206"/>
      <c r="AG262" s="1206"/>
      <c r="AH262" s="1206"/>
      <c r="AI262" s="1100" t="s">
        <v>215</v>
      </c>
      <c r="AJ262" s="1101"/>
      <c r="AK262" s="1101"/>
      <c r="AL262" s="1101"/>
      <c r="AM262" s="1101"/>
      <c r="AN262" s="1101"/>
      <c r="AO262" s="1101"/>
      <c r="AP262" s="1102"/>
      <c r="AQ262" s="1100" t="s">
        <v>216</v>
      </c>
      <c r="AR262" s="1101"/>
      <c r="AS262" s="1101"/>
      <c r="AT262" s="1101"/>
      <c r="AU262" s="1101"/>
      <c r="AV262" s="1101"/>
      <c r="AW262" s="1101"/>
      <c r="AX262" s="1102"/>
      <c r="AY262" s="1213" t="s">
        <v>225</v>
      </c>
      <c r="AZ262" s="1214"/>
      <c r="BA262" s="1214"/>
      <c r="BB262" s="1214"/>
      <c r="BC262" s="1214"/>
      <c r="BD262" s="1214"/>
      <c r="BE262" s="1214"/>
      <c r="BF262" s="1215"/>
    </row>
    <row r="263" spans="1:58" ht="6" customHeight="1" x14ac:dyDescent="0.4">
      <c r="A263" s="431"/>
      <c r="B263" s="651">
        <v>5</v>
      </c>
      <c r="C263" s="614"/>
      <c r="D263" s="678"/>
      <c r="E263" s="627"/>
      <c r="F263" s="627"/>
      <c r="G263" s="627"/>
      <c r="H263" s="268"/>
      <c r="I263" s="1149"/>
      <c r="J263" s="1149"/>
      <c r="K263" s="1139">
        <f>給与!D27</f>
        <v>0</v>
      </c>
      <c r="L263" s="1140"/>
      <c r="M263" s="1140"/>
      <c r="N263" s="1140"/>
      <c r="O263" s="1140"/>
      <c r="P263" s="49"/>
      <c r="Q263" s="440"/>
      <c r="R263" s="1169"/>
      <c r="S263" s="1170"/>
      <c r="T263" s="1170"/>
      <c r="U263" s="1170"/>
      <c r="V263" s="1103"/>
      <c r="W263" s="864"/>
      <c r="X263" s="864"/>
      <c r="Y263" s="864"/>
      <c r="Z263" s="864"/>
      <c r="AA263" s="864"/>
      <c r="AB263" s="864"/>
      <c r="AC263" s="1104"/>
      <c r="AD263" s="1055"/>
      <c r="AE263" s="1055"/>
      <c r="AF263" s="1055"/>
      <c r="AG263" s="1055"/>
      <c r="AH263" s="1055"/>
      <c r="AI263" s="1103"/>
      <c r="AJ263" s="864"/>
      <c r="AK263" s="864"/>
      <c r="AL263" s="864"/>
      <c r="AM263" s="864"/>
      <c r="AN263" s="864"/>
      <c r="AO263" s="864"/>
      <c r="AP263" s="1104"/>
      <c r="AQ263" s="1103"/>
      <c r="AR263" s="864"/>
      <c r="AS263" s="864"/>
      <c r="AT263" s="864"/>
      <c r="AU263" s="864"/>
      <c r="AV263" s="864"/>
      <c r="AW263" s="864"/>
      <c r="AX263" s="1104"/>
      <c r="AY263" s="1216"/>
      <c r="AZ263" s="1217"/>
      <c r="BA263" s="1217"/>
      <c r="BB263" s="1217"/>
      <c r="BC263" s="1217"/>
      <c r="BD263" s="1217"/>
      <c r="BE263" s="1217"/>
      <c r="BF263" s="1218"/>
    </row>
    <row r="264" spans="1:58" ht="6" customHeight="1" x14ac:dyDescent="0.4">
      <c r="A264" s="431"/>
      <c r="B264" s="651"/>
      <c r="C264" s="614"/>
      <c r="D264" s="617"/>
      <c r="E264" s="618"/>
      <c r="F264" s="618"/>
      <c r="G264" s="618"/>
      <c r="H264" s="269"/>
      <c r="I264" s="1149"/>
      <c r="J264" s="1149"/>
      <c r="K264" s="1141"/>
      <c r="L264" s="1142"/>
      <c r="M264" s="1142"/>
      <c r="N264" s="1142"/>
      <c r="O264" s="1142"/>
      <c r="P264" s="50"/>
      <c r="Q264" s="440"/>
      <c r="R264" s="1169"/>
      <c r="S264" s="1170"/>
      <c r="T264" s="1170"/>
      <c r="U264" s="1170"/>
      <c r="V264" s="1105"/>
      <c r="W264" s="865"/>
      <c r="X264" s="865"/>
      <c r="Y264" s="865"/>
      <c r="Z264" s="865"/>
      <c r="AA264" s="865"/>
      <c r="AB264" s="865"/>
      <c r="AC264" s="1106"/>
      <c r="AD264" s="1055"/>
      <c r="AE264" s="1055"/>
      <c r="AF264" s="1055"/>
      <c r="AG264" s="1055"/>
      <c r="AH264" s="1055"/>
      <c r="AI264" s="1105"/>
      <c r="AJ264" s="865"/>
      <c r="AK264" s="865"/>
      <c r="AL264" s="865"/>
      <c r="AM264" s="865"/>
      <c r="AN264" s="865"/>
      <c r="AO264" s="865"/>
      <c r="AP264" s="1106"/>
      <c r="AQ264" s="1105"/>
      <c r="AR264" s="865"/>
      <c r="AS264" s="865"/>
      <c r="AT264" s="865"/>
      <c r="AU264" s="865"/>
      <c r="AV264" s="865"/>
      <c r="AW264" s="865"/>
      <c r="AX264" s="1106"/>
      <c r="AY264" s="1219"/>
      <c r="AZ264" s="1220"/>
      <c r="BA264" s="1220"/>
      <c r="BB264" s="1220"/>
      <c r="BC264" s="1220"/>
      <c r="BD264" s="1220"/>
      <c r="BE264" s="1220"/>
      <c r="BF264" s="1221"/>
    </row>
    <row r="265" spans="1:58" ht="6" customHeight="1" x14ac:dyDescent="0.4">
      <c r="A265" s="431"/>
      <c r="B265" s="651"/>
      <c r="C265" s="614"/>
      <c r="D265" s="619"/>
      <c r="E265" s="620"/>
      <c r="F265" s="620"/>
      <c r="G265" s="620"/>
      <c r="H265" s="270"/>
      <c r="I265" s="1149"/>
      <c r="J265" s="1149"/>
      <c r="K265" s="1143"/>
      <c r="L265" s="1144"/>
      <c r="M265" s="1144"/>
      <c r="N265" s="1144"/>
      <c r="O265" s="1144"/>
      <c r="P265" s="51"/>
      <c r="Q265" s="8"/>
      <c r="R265" s="1169" t="str">
        <f>IF([1]市申データ!H104=0,"",[1]市申データ!G104)</f>
        <v/>
      </c>
      <c r="S265" s="1170"/>
      <c r="T265" s="1170"/>
      <c r="U265" s="1170"/>
      <c r="V265" s="621"/>
      <c r="W265" s="1056"/>
      <c r="X265" s="1056"/>
      <c r="Y265" s="1056"/>
      <c r="Z265" s="1056"/>
      <c r="AA265" s="1056"/>
      <c r="AB265" s="1056"/>
      <c r="AC265" s="622"/>
      <c r="AD265" s="1171"/>
      <c r="AE265" s="1172"/>
      <c r="AF265" s="1172"/>
      <c r="AG265" s="1172"/>
      <c r="AH265" s="1173"/>
      <c r="AI265" s="1180"/>
      <c r="AJ265" s="1181"/>
      <c r="AK265" s="1181"/>
      <c r="AL265" s="1181"/>
      <c r="AM265" s="1181"/>
      <c r="AN265" s="1181"/>
      <c r="AO265" s="1181"/>
      <c r="AP265" s="1043" t="s">
        <v>209</v>
      </c>
      <c r="AQ265" s="678"/>
      <c r="AR265" s="627"/>
      <c r="AS265" s="627"/>
      <c r="AT265" s="627"/>
      <c r="AU265" s="627"/>
      <c r="AV265" s="627"/>
      <c r="AW265" s="627"/>
      <c r="AX265" s="1136" t="s">
        <v>209</v>
      </c>
      <c r="AY265" s="1038"/>
      <c r="AZ265" s="849"/>
      <c r="BA265" s="849"/>
      <c r="BB265" s="849"/>
      <c r="BC265" s="849"/>
      <c r="BD265" s="849"/>
      <c r="BE265" s="849"/>
      <c r="BF265" s="1046" t="s">
        <v>209</v>
      </c>
    </row>
    <row r="266" spans="1:58" ht="6" customHeight="1" x14ac:dyDescent="0.4">
      <c r="A266" s="431"/>
      <c r="B266" s="651">
        <v>6</v>
      </c>
      <c r="C266" s="614"/>
      <c r="D266" s="678"/>
      <c r="E266" s="627"/>
      <c r="F266" s="627"/>
      <c r="G266" s="627"/>
      <c r="H266" s="268"/>
      <c r="I266" s="1149"/>
      <c r="J266" s="1149"/>
      <c r="K266" s="1139">
        <f>給与!D28</f>
        <v>0</v>
      </c>
      <c r="L266" s="1140"/>
      <c r="M266" s="1140"/>
      <c r="N266" s="1140"/>
      <c r="O266" s="1140"/>
      <c r="P266" s="49"/>
      <c r="Q266" s="8"/>
      <c r="R266" s="1169"/>
      <c r="S266" s="1170"/>
      <c r="T266" s="1170"/>
      <c r="U266" s="1170"/>
      <c r="V266" s="623"/>
      <c r="W266" s="1057"/>
      <c r="X266" s="1057"/>
      <c r="Y266" s="1057"/>
      <c r="Z266" s="1057"/>
      <c r="AA266" s="1057"/>
      <c r="AB266" s="1057"/>
      <c r="AC266" s="624"/>
      <c r="AD266" s="1174"/>
      <c r="AE266" s="1175"/>
      <c r="AF266" s="1175"/>
      <c r="AG266" s="1175"/>
      <c r="AH266" s="1176"/>
      <c r="AI266" s="1182"/>
      <c r="AJ266" s="1183"/>
      <c r="AK266" s="1183"/>
      <c r="AL266" s="1183"/>
      <c r="AM266" s="1183"/>
      <c r="AN266" s="1183"/>
      <c r="AO266" s="1183"/>
      <c r="AP266" s="1044"/>
      <c r="AQ266" s="617"/>
      <c r="AR266" s="618"/>
      <c r="AS266" s="618"/>
      <c r="AT266" s="618"/>
      <c r="AU266" s="618"/>
      <c r="AV266" s="618"/>
      <c r="AW266" s="618"/>
      <c r="AX266" s="1137"/>
      <c r="AY266" s="1039"/>
      <c r="AZ266" s="848"/>
      <c r="BA266" s="848"/>
      <c r="BB266" s="848"/>
      <c r="BC266" s="848"/>
      <c r="BD266" s="848"/>
      <c r="BE266" s="848"/>
      <c r="BF266" s="667"/>
    </row>
    <row r="267" spans="1:58" ht="6" customHeight="1" x14ac:dyDescent="0.4">
      <c r="A267" s="431"/>
      <c r="B267" s="651"/>
      <c r="C267" s="614"/>
      <c r="D267" s="617"/>
      <c r="E267" s="618"/>
      <c r="F267" s="618"/>
      <c r="G267" s="618"/>
      <c r="H267" s="269"/>
      <c r="I267" s="1149"/>
      <c r="J267" s="1149"/>
      <c r="K267" s="1141"/>
      <c r="L267" s="1142"/>
      <c r="M267" s="1142"/>
      <c r="N267" s="1142"/>
      <c r="O267" s="1142"/>
      <c r="P267" s="50"/>
      <c r="Q267" s="8"/>
      <c r="R267" s="1169"/>
      <c r="S267" s="1170"/>
      <c r="T267" s="1170"/>
      <c r="U267" s="1170"/>
      <c r="V267" s="740"/>
      <c r="W267" s="1058"/>
      <c r="X267" s="1058"/>
      <c r="Y267" s="1058"/>
      <c r="Z267" s="1058"/>
      <c r="AA267" s="1058"/>
      <c r="AB267" s="1058"/>
      <c r="AC267" s="741"/>
      <c r="AD267" s="1177"/>
      <c r="AE267" s="1178"/>
      <c r="AF267" s="1178"/>
      <c r="AG267" s="1178"/>
      <c r="AH267" s="1179"/>
      <c r="AI267" s="1184"/>
      <c r="AJ267" s="1185"/>
      <c r="AK267" s="1185"/>
      <c r="AL267" s="1185"/>
      <c r="AM267" s="1185"/>
      <c r="AN267" s="1185"/>
      <c r="AO267" s="1185"/>
      <c r="AP267" s="1045"/>
      <c r="AQ267" s="619"/>
      <c r="AR267" s="620"/>
      <c r="AS267" s="620"/>
      <c r="AT267" s="620"/>
      <c r="AU267" s="620"/>
      <c r="AV267" s="620"/>
      <c r="AW267" s="620"/>
      <c r="AX267" s="1138"/>
      <c r="AY267" s="1040"/>
      <c r="AZ267" s="1041"/>
      <c r="BA267" s="1041"/>
      <c r="BB267" s="1041"/>
      <c r="BC267" s="1041"/>
      <c r="BD267" s="1041"/>
      <c r="BE267" s="1041"/>
      <c r="BF267" s="668"/>
    </row>
    <row r="268" spans="1:58" ht="6" customHeight="1" x14ac:dyDescent="0.4">
      <c r="A268" s="431"/>
      <c r="B268" s="651"/>
      <c r="C268" s="614"/>
      <c r="D268" s="619"/>
      <c r="E268" s="620"/>
      <c r="F268" s="620"/>
      <c r="G268" s="620"/>
      <c r="H268" s="270"/>
      <c r="I268" s="1149"/>
      <c r="J268" s="1149"/>
      <c r="K268" s="1143"/>
      <c r="L268" s="1144"/>
      <c r="M268" s="1144"/>
      <c r="N268" s="1144"/>
      <c r="O268" s="1144"/>
      <c r="P268" s="51"/>
      <c r="Q268" s="440"/>
      <c r="R268" s="1169" t="str">
        <f>IF([1]市申データ!H105=0,"",[1]市申データ!G105)</f>
        <v/>
      </c>
      <c r="S268" s="1170"/>
      <c r="T268" s="1170"/>
      <c r="U268" s="1170"/>
      <c r="V268" s="621"/>
      <c r="W268" s="1056"/>
      <c r="X268" s="1056"/>
      <c r="Y268" s="1056"/>
      <c r="Z268" s="1056"/>
      <c r="AA268" s="1056"/>
      <c r="AB268" s="1056"/>
      <c r="AC268" s="622"/>
      <c r="AD268" s="1171"/>
      <c r="AE268" s="1172"/>
      <c r="AF268" s="1172"/>
      <c r="AG268" s="1172"/>
      <c r="AH268" s="1173"/>
      <c r="AI268" s="1180"/>
      <c r="AJ268" s="1181"/>
      <c r="AK268" s="1181"/>
      <c r="AL268" s="1181"/>
      <c r="AM268" s="1181"/>
      <c r="AN268" s="1181"/>
      <c r="AO268" s="1181"/>
      <c r="AP268" s="441"/>
      <c r="AQ268" s="678" t="str">
        <f>IF([1]市申データ!H105=0,"",[1]市申データ!I105)</f>
        <v/>
      </c>
      <c r="AR268" s="627"/>
      <c r="AS268" s="627"/>
      <c r="AT268" s="627"/>
      <c r="AU268" s="627"/>
      <c r="AV268" s="627"/>
      <c r="AW268" s="627"/>
      <c r="AX268" s="441"/>
      <c r="AY268" s="1038"/>
      <c r="AZ268" s="849"/>
      <c r="BA268" s="849"/>
      <c r="BB268" s="849"/>
      <c r="BC268" s="849"/>
      <c r="BD268" s="849"/>
      <c r="BE268" s="849"/>
      <c r="BF268" s="53"/>
    </row>
    <row r="269" spans="1:58" ht="6" customHeight="1" x14ac:dyDescent="0.4">
      <c r="A269" s="431"/>
      <c r="B269" s="651">
        <v>7</v>
      </c>
      <c r="C269" s="614"/>
      <c r="D269" s="678"/>
      <c r="E269" s="627"/>
      <c r="F269" s="627"/>
      <c r="G269" s="627"/>
      <c r="H269" s="268"/>
      <c r="I269" s="1149"/>
      <c r="J269" s="1149"/>
      <c r="K269" s="1139">
        <f>給与!D29</f>
        <v>0</v>
      </c>
      <c r="L269" s="1140"/>
      <c r="M269" s="1140"/>
      <c r="N269" s="1140"/>
      <c r="O269" s="1140"/>
      <c r="P269" s="49"/>
      <c r="Q269" s="440"/>
      <c r="R269" s="1169"/>
      <c r="S269" s="1170"/>
      <c r="T269" s="1170"/>
      <c r="U269" s="1170"/>
      <c r="V269" s="623"/>
      <c r="W269" s="1057"/>
      <c r="X269" s="1057"/>
      <c r="Y269" s="1057"/>
      <c r="Z269" s="1057"/>
      <c r="AA269" s="1057"/>
      <c r="AB269" s="1057"/>
      <c r="AC269" s="624"/>
      <c r="AD269" s="1174"/>
      <c r="AE269" s="1175"/>
      <c r="AF269" s="1175"/>
      <c r="AG269" s="1175"/>
      <c r="AH269" s="1176"/>
      <c r="AI269" s="1182"/>
      <c r="AJ269" s="1183"/>
      <c r="AK269" s="1183"/>
      <c r="AL269" s="1183"/>
      <c r="AM269" s="1183"/>
      <c r="AN269" s="1183"/>
      <c r="AO269" s="1183"/>
      <c r="AP269" s="440"/>
      <c r="AQ269" s="617"/>
      <c r="AR269" s="618"/>
      <c r="AS269" s="618"/>
      <c r="AT269" s="618"/>
      <c r="AU269" s="618"/>
      <c r="AV269" s="618"/>
      <c r="AW269" s="618"/>
      <c r="AX269" s="440"/>
      <c r="AY269" s="1039"/>
      <c r="AZ269" s="848"/>
      <c r="BA269" s="848"/>
      <c r="BB269" s="848"/>
      <c r="BC269" s="848"/>
      <c r="BD269" s="848"/>
      <c r="BE269" s="848"/>
      <c r="BF269" s="54"/>
    </row>
    <row r="270" spans="1:58" ht="6" customHeight="1" x14ac:dyDescent="0.4">
      <c r="A270" s="431"/>
      <c r="B270" s="651"/>
      <c r="C270" s="614"/>
      <c r="D270" s="617"/>
      <c r="E270" s="618"/>
      <c r="F270" s="618"/>
      <c r="G270" s="618"/>
      <c r="H270" s="269"/>
      <c r="I270" s="1149"/>
      <c r="J270" s="1149"/>
      <c r="K270" s="1141"/>
      <c r="L270" s="1142"/>
      <c r="M270" s="1142"/>
      <c r="N270" s="1142"/>
      <c r="O270" s="1142"/>
      <c r="P270" s="50"/>
      <c r="Q270" s="440"/>
      <c r="R270" s="1169"/>
      <c r="S270" s="1170"/>
      <c r="T270" s="1170"/>
      <c r="U270" s="1170"/>
      <c r="V270" s="740"/>
      <c r="W270" s="1058"/>
      <c r="X270" s="1058"/>
      <c r="Y270" s="1058"/>
      <c r="Z270" s="1058"/>
      <c r="AA270" s="1058"/>
      <c r="AB270" s="1058"/>
      <c r="AC270" s="741"/>
      <c r="AD270" s="1177"/>
      <c r="AE270" s="1178"/>
      <c r="AF270" s="1178"/>
      <c r="AG270" s="1178"/>
      <c r="AH270" s="1179"/>
      <c r="AI270" s="1184"/>
      <c r="AJ270" s="1185"/>
      <c r="AK270" s="1185"/>
      <c r="AL270" s="1185"/>
      <c r="AM270" s="1185"/>
      <c r="AN270" s="1185"/>
      <c r="AO270" s="1185"/>
      <c r="AP270" s="442"/>
      <c r="AQ270" s="619"/>
      <c r="AR270" s="620"/>
      <c r="AS270" s="620"/>
      <c r="AT270" s="620"/>
      <c r="AU270" s="620"/>
      <c r="AV270" s="620"/>
      <c r="AW270" s="620"/>
      <c r="AX270" s="442"/>
      <c r="AY270" s="1040"/>
      <c r="AZ270" s="1041"/>
      <c r="BA270" s="1041"/>
      <c r="BB270" s="1041"/>
      <c r="BC270" s="1041"/>
      <c r="BD270" s="1041"/>
      <c r="BE270" s="1041"/>
      <c r="BF270" s="55"/>
    </row>
    <row r="271" spans="1:58" ht="6" customHeight="1" x14ac:dyDescent="0.4">
      <c r="A271" s="431"/>
      <c r="B271" s="651"/>
      <c r="C271" s="614"/>
      <c r="D271" s="619"/>
      <c r="E271" s="620"/>
      <c r="F271" s="620"/>
      <c r="G271" s="620"/>
      <c r="H271" s="270"/>
      <c r="I271" s="1149"/>
      <c r="J271" s="1149"/>
      <c r="K271" s="1143"/>
      <c r="L271" s="1144"/>
      <c r="M271" s="1144"/>
      <c r="N271" s="1144"/>
      <c r="O271" s="1144"/>
      <c r="P271" s="51"/>
      <c r="Q271" s="440"/>
      <c r="R271" s="1186" t="str">
        <f>IF([1]市申データ!H106=0,"",[1]市申データ!G106)</f>
        <v/>
      </c>
      <c r="S271" s="1187"/>
      <c r="T271" s="1187"/>
      <c r="U271" s="1188"/>
      <c r="V271" s="621"/>
      <c r="W271" s="1056"/>
      <c r="X271" s="1056"/>
      <c r="Y271" s="1056"/>
      <c r="Z271" s="1056"/>
      <c r="AA271" s="1056"/>
      <c r="AB271" s="1056"/>
      <c r="AC271" s="622"/>
      <c r="AD271" s="1171"/>
      <c r="AE271" s="1172"/>
      <c r="AF271" s="1172"/>
      <c r="AG271" s="1172"/>
      <c r="AH271" s="1173"/>
      <c r="AI271" s="1198"/>
      <c r="AJ271" s="1199"/>
      <c r="AK271" s="1199"/>
      <c r="AL271" s="1199"/>
      <c r="AM271" s="1199"/>
      <c r="AN271" s="1199"/>
      <c r="AO271" s="1199"/>
      <c r="AP271" s="440"/>
      <c r="AQ271" s="1198"/>
      <c r="AR271" s="1199"/>
      <c r="AS271" s="1199"/>
      <c r="AT271" s="1199"/>
      <c r="AU271" s="1199"/>
      <c r="AV271" s="1199"/>
      <c r="AW271" s="1199"/>
      <c r="AX271" s="440"/>
      <c r="AY271" s="1038"/>
      <c r="AZ271" s="849"/>
      <c r="BA271" s="849"/>
      <c r="BB271" s="849"/>
      <c r="BC271" s="849"/>
      <c r="BD271" s="849"/>
      <c r="BE271" s="849"/>
      <c r="BF271" s="53"/>
    </row>
    <row r="272" spans="1:58" ht="6" customHeight="1" x14ac:dyDescent="0.4">
      <c r="A272" s="431"/>
      <c r="B272" s="651">
        <v>8</v>
      </c>
      <c r="C272" s="614"/>
      <c r="D272" s="678"/>
      <c r="E272" s="627"/>
      <c r="F272" s="627"/>
      <c r="G272" s="627"/>
      <c r="H272" s="268"/>
      <c r="I272" s="1149"/>
      <c r="J272" s="1149"/>
      <c r="K272" s="1139">
        <f>給与!D30</f>
        <v>0</v>
      </c>
      <c r="L272" s="1140"/>
      <c r="M272" s="1140"/>
      <c r="N272" s="1140"/>
      <c r="O272" s="1140"/>
      <c r="P272" s="49"/>
      <c r="Q272" s="440"/>
      <c r="R272" s="1189"/>
      <c r="S272" s="1190"/>
      <c r="T272" s="1190"/>
      <c r="U272" s="1191"/>
      <c r="V272" s="623"/>
      <c r="W272" s="1057"/>
      <c r="X272" s="1057"/>
      <c r="Y272" s="1057"/>
      <c r="Z272" s="1057"/>
      <c r="AA272" s="1057"/>
      <c r="AB272" s="1057"/>
      <c r="AC272" s="624"/>
      <c r="AD272" s="1174"/>
      <c r="AE272" s="1175"/>
      <c r="AF272" s="1175"/>
      <c r="AG272" s="1175"/>
      <c r="AH272" s="1176"/>
      <c r="AI272" s="1200"/>
      <c r="AJ272" s="1201"/>
      <c r="AK272" s="1201"/>
      <c r="AL272" s="1201"/>
      <c r="AM272" s="1201"/>
      <c r="AN272" s="1201"/>
      <c r="AO272" s="1201"/>
      <c r="AP272" s="440"/>
      <c r="AQ272" s="1200"/>
      <c r="AR272" s="1201"/>
      <c r="AS272" s="1201"/>
      <c r="AT272" s="1201"/>
      <c r="AU272" s="1201"/>
      <c r="AV272" s="1201"/>
      <c r="AW272" s="1201"/>
      <c r="AX272" s="440"/>
      <c r="AY272" s="1039"/>
      <c r="AZ272" s="848"/>
      <c r="BA272" s="848"/>
      <c r="BB272" s="848"/>
      <c r="BC272" s="848"/>
      <c r="BD272" s="848"/>
      <c r="BE272" s="848"/>
      <c r="BF272" s="54"/>
    </row>
    <row r="273" spans="1:59" ht="6" customHeight="1" thickBot="1" x14ac:dyDescent="0.45">
      <c r="A273" s="431"/>
      <c r="B273" s="651"/>
      <c r="C273" s="614"/>
      <c r="D273" s="617"/>
      <c r="E273" s="618"/>
      <c r="F273" s="618"/>
      <c r="G273" s="618"/>
      <c r="H273" s="269"/>
      <c r="I273" s="1149"/>
      <c r="J273" s="1149"/>
      <c r="K273" s="1141"/>
      <c r="L273" s="1142"/>
      <c r="M273" s="1142"/>
      <c r="N273" s="1142"/>
      <c r="O273" s="1142"/>
      <c r="P273" s="50"/>
      <c r="Q273" s="440"/>
      <c r="R273" s="1192"/>
      <c r="S273" s="1193"/>
      <c r="T273" s="1193"/>
      <c r="U273" s="1194"/>
      <c r="V273" s="625"/>
      <c r="W273" s="1132"/>
      <c r="X273" s="1132"/>
      <c r="Y273" s="1132"/>
      <c r="Z273" s="1132"/>
      <c r="AA273" s="1132"/>
      <c r="AB273" s="1132"/>
      <c r="AC273" s="626"/>
      <c r="AD273" s="1195"/>
      <c r="AE273" s="1196"/>
      <c r="AF273" s="1196"/>
      <c r="AG273" s="1196"/>
      <c r="AH273" s="1197"/>
      <c r="AI273" s="1200"/>
      <c r="AJ273" s="1201"/>
      <c r="AK273" s="1201"/>
      <c r="AL273" s="1201"/>
      <c r="AM273" s="1201"/>
      <c r="AN273" s="1201"/>
      <c r="AO273" s="1201"/>
      <c r="AP273" s="440"/>
      <c r="AQ273" s="1202"/>
      <c r="AR273" s="1203"/>
      <c r="AS273" s="1203"/>
      <c r="AT273" s="1203"/>
      <c r="AU273" s="1203"/>
      <c r="AV273" s="1203"/>
      <c r="AW273" s="1203"/>
      <c r="AX273" s="440"/>
      <c r="AY273" s="1040"/>
      <c r="AZ273" s="1041"/>
      <c r="BA273" s="1041"/>
      <c r="BB273" s="1041"/>
      <c r="BC273" s="1041"/>
      <c r="BD273" s="1041"/>
      <c r="BE273" s="1041"/>
      <c r="BF273" s="55"/>
    </row>
    <row r="274" spans="1:59" ht="6" customHeight="1" x14ac:dyDescent="0.4">
      <c r="A274" s="431"/>
      <c r="B274" s="651"/>
      <c r="C274" s="614"/>
      <c r="D274" s="619"/>
      <c r="E274" s="620"/>
      <c r="F274" s="620"/>
      <c r="G274" s="620"/>
      <c r="H274" s="270"/>
      <c r="I274" s="1149"/>
      <c r="J274" s="1149"/>
      <c r="K274" s="1143"/>
      <c r="L274" s="1144"/>
      <c r="M274" s="1144"/>
      <c r="N274" s="1144"/>
      <c r="O274" s="1144"/>
      <c r="P274" s="51"/>
      <c r="Q274" s="440"/>
      <c r="R274" s="431"/>
      <c r="S274" s="431"/>
      <c r="T274" s="431"/>
      <c r="U274" s="431"/>
      <c r="V274" s="431"/>
      <c r="W274" s="431"/>
      <c r="X274" s="431"/>
      <c r="Y274" s="431"/>
      <c r="Z274" s="431"/>
      <c r="AA274" s="431"/>
      <c r="AB274" s="431"/>
      <c r="AC274" s="431"/>
      <c r="AD274" s="431"/>
      <c r="AE274" s="431"/>
      <c r="AF274" s="431"/>
      <c r="AG274" s="431"/>
      <c r="AH274" s="431"/>
      <c r="AI274" s="453"/>
      <c r="AJ274" s="453"/>
      <c r="AK274" s="56"/>
      <c r="AL274" s="1164" t="s">
        <v>226</v>
      </c>
      <c r="AM274" s="1056"/>
      <c r="AN274" s="1056"/>
      <c r="AO274" s="1056"/>
      <c r="AP274" s="1056"/>
      <c r="AQ274" s="1056"/>
      <c r="AR274" s="1056"/>
      <c r="AS274" s="1056"/>
      <c r="AT274" s="1056"/>
      <c r="AU274" s="1056"/>
      <c r="AV274" s="1056"/>
      <c r="AW274" s="1056"/>
      <c r="AX274" s="622"/>
      <c r="AY274" s="1038"/>
      <c r="AZ274" s="849"/>
      <c r="BA274" s="849"/>
      <c r="BB274" s="849"/>
      <c r="BC274" s="849"/>
      <c r="BD274" s="849"/>
      <c r="BE274" s="849"/>
      <c r="BF274" s="53"/>
    </row>
    <row r="275" spans="1:59" ht="6" customHeight="1" x14ac:dyDescent="0.4">
      <c r="A275" s="431"/>
      <c r="B275" s="651">
        <v>9</v>
      </c>
      <c r="C275" s="614"/>
      <c r="D275" s="678"/>
      <c r="E275" s="627"/>
      <c r="F275" s="627"/>
      <c r="G275" s="627"/>
      <c r="H275" s="268"/>
      <c r="I275" s="1149"/>
      <c r="J275" s="1149"/>
      <c r="K275" s="1139">
        <f>給与!D31</f>
        <v>0</v>
      </c>
      <c r="L275" s="1140"/>
      <c r="M275" s="1140"/>
      <c r="N275" s="1140"/>
      <c r="O275" s="1140"/>
      <c r="P275" s="49"/>
      <c r="Q275" s="440"/>
      <c r="R275" s="431"/>
      <c r="S275" s="431"/>
      <c r="T275" s="431"/>
      <c r="U275" s="431"/>
      <c r="V275" s="431"/>
      <c r="W275" s="431"/>
      <c r="X275" s="431"/>
      <c r="Y275" s="431"/>
      <c r="Z275" s="431"/>
      <c r="AA275" s="431"/>
      <c r="AB275" s="431"/>
      <c r="AC275" s="431"/>
      <c r="AD275" s="431"/>
      <c r="AE275" s="431"/>
      <c r="AF275" s="431"/>
      <c r="AG275" s="431"/>
      <c r="AH275" s="431"/>
      <c r="AI275" s="431"/>
      <c r="AJ275" s="431"/>
      <c r="AK275" s="431"/>
      <c r="AL275" s="1165"/>
      <c r="AM275" s="1057"/>
      <c r="AN275" s="1057"/>
      <c r="AO275" s="1057"/>
      <c r="AP275" s="1057"/>
      <c r="AQ275" s="1057"/>
      <c r="AR275" s="1057"/>
      <c r="AS275" s="1057"/>
      <c r="AT275" s="1057"/>
      <c r="AU275" s="1057"/>
      <c r="AV275" s="1057"/>
      <c r="AW275" s="1057"/>
      <c r="AX275" s="624"/>
      <c r="AY275" s="1039"/>
      <c r="AZ275" s="848"/>
      <c r="BA275" s="848"/>
      <c r="BB275" s="848"/>
      <c r="BC275" s="848"/>
      <c r="BD275" s="848"/>
      <c r="BE275" s="848"/>
      <c r="BF275" s="54"/>
    </row>
    <row r="276" spans="1:59" ht="6" customHeight="1" thickBot="1" x14ac:dyDescent="0.45">
      <c r="A276" s="431"/>
      <c r="B276" s="651"/>
      <c r="C276" s="614"/>
      <c r="D276" s="617"/>
      <c r="E276" s="618"/>
      <c r="F276" s="618"/>
      <c r="G276" s="618"/>
      <c r="H276" s="269"/>
      <c r="I276" s="1149"/>
      <c r="J276" s="1149"/>
      <c r="K276" s="1141"/>
      <c r="L276" s="1142"/>
      <c r="M276" s="1142"/>
      <c r="N276" s="1142"/>
      <c r="O276" s="1142"/>
      <c r="P276" s="50"/>
      <c r="Q276" s="440"/>
      <c r="R276" s="431"/>
      <c r="S276" s="431"/>
      <c r="T276" s="431"/>
      <c r="U276" s="431"/>
      <c r="V276" s="431"/>
      <c r="W276" s="431"/>
      <c r="X276" s="431"/>
      <c r="Y276" s="431"/>
      <c r="Z276" s="431"/>
      <c r="AA276" s="431"/>
      <c r="AB276" s="431"/>
      <c r="AC276" s="431"/>
      <c r="AD276" s="431"/>
      <c r="AE276" s="431"/>
      <c r="AF276" s="431"/>
      <c r="AG276" s="431"/>
      <c r="AH276" s="431"/>
      <c r="AI276" s="431"/>
      <c r="AJ276" s="431"/>
      <c r="AK276" s="431"/>
      <c r="AL276" s="1166"/>
      <c r="AM276" s="1132"/>
      <c r="AN276" s="1132"/>
      <c r="AO276" s="1132"/>
      <c r="AP276" s="1132"/>
      <c r="AQ276" s="1132"/>
      <c r="AR276" s="1132"/>
      <c r="AS276" s="1132"/>
      <c r="AT276" s="1132"/>
      <c r="AU276" s="1132"/>
      <c r="AV276" s="1132"/>
      <c r="AW276" s="1132"/>
      <c r="AX276" s="626"/>
      <c r="AY276" s="1167"/>
      <c r="AZ276" s="1024"/>
      <c r="BA276" s="1024"/>
      <c r="BB276" s="1024"/>
      <c r="BC276" s="1024"/>
      <c r="BD276" s="1024"/>
      <c r="BE276" s="1024"/>
      <c r="BF276" s="57"/>
    </row>
    <row r="277" spans="1:59" ht="6" customHeight="1" x14ac:dyDescent="0.4">
      <c r="A277" s="431"/>
      <c r="B277" s="651"/>
      <c r="C277" s="614"/>
      <c r="D277" s="619"/>
      <c r="E277" s="620"/>
      <c r="F277" s="620"/>
      <c r="G277" s="620"/>
      <c r="H277" s="270"/>
      <c r="I277" s="1149"/>
      <c r="J277" s="1149"/>
      <c r="K277" s="1143"/>
      <c r="L277" s="1144"/>
      <c r="M277" s="1144"/>
      <c r="N277" s="1144"/>
      <c r="O277" s="1144"/>
      <c r="P277" s="51"/>
      <c r="Q277" s="440"/>
      <c r="R277" s="431"/>
      <c r="S277" s="431"/>
      <c r="T277" s="431"/>
      <c r="U277" s="431"/>
      <c r="V277" s="431"/>
      <c r="W277" s="431"/>
      <c r="X277" s="431"/>
      <c r="Y277" s="431"/>
      <c r="Z277" s="431"/>
      <c r="AA277" s="431"/>
      <c r="AB277" s="431"/>
      <c r="AC277" s="431"/>
      <c r="AD277" s="431"/>
      <c r="AE277" s="431"/>
      <c r="AF277" s="431"/>
      <c r="AG277" s="431"/>
      <c r="AH277" s="431"/>
      <c r="AI277" s="440"/>
      <c r="AJ277" s="440"/>
      <c r="AK277" s="440"/>
      <c r="AL277" s="58"/>
      <c r="AM277" s="58"/>
      <c r="AN277" s="58"/>
      <c r="AO277" s="58"/>
      <c r="AP277" s="58"/>
      <c r="AQ277" s="58"/>
      <c r="AR277" s="58"/>
      <c r="AS277" s="58"/>
      <c r="AT277" s="58"/>
      <c r="AU277" s="58"/>
      <c r="AV277" s="58"/>
      <c r="AW277" s="58"/>
      <c r="AX277" s="58"/>
      <c r="AY277" s="59"/>
      <c r="AZ277" s="59"/>
      <c r="BA277" s="59"/>
      <c r="BB277" s="59"/>
      <c r="BC277" s="59"/>
      <c r="BD277" s="59"/>
      <c r="BE277" s="59"/>
      <c r="BF277" s="60"/>
    </row>
    <row r="278" spans="1:59" ht="6" customHeight="1" x14ac:dyDescent="0.4">
      <c r="A278" s="431"/>
      <c r="B278" s="651">
        <v>10</v>
      </c>
      <c r="C278" s="614"/>
      <c r="D278" s="678"/>
      <c r="E278" s="627"/>
      <c r="F278" s="627"/>
      <c r="G278" s="627"/>
      <c r="H278" s="268"/>
      <c r="I278" s="1149"/>
      <c r="J278" s="1149"/>
      <c r="K278" s="1139">
        <f>給与!D32</f>
        <v>0</v>
      </c>
      <c r="L278" s="1140"/>
      <c r="M278" s="1140"/>
      <c r="N278" s="1140"/>
      <c r="O278" s="1140"/>
      <c r="P278" s="49"/>
      <c r="Q278" s="440"/>
      <c r="R278" s="1095" t="s">
        <v>227</v>
      </c>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095"/>
      <c r="AU278" s="1095"/>
      <c r="AV278" s="1095"/>
      <c r="AW278" s="1095"/>
      <c r="AX278" s="1095"/>
      <c r="AY278" s="1095"/>
      <c r="AZ278" s="1095"/>
      <c r="BA278" s="1095"/>
      <c r="BB278" s="1095"/>
      <c r="BC278" s="1095"/>
      <c r="BD278" s="1095"/>
      <c r="BE278" s="1095"/>
      <c r="BF278" s="1095"/>
    </row>
    <row r="279" spans="1:59" ht="6" customHeight="1" x14ac:dyDescent="0.4">
      <c r="A279" s="431"/>
      <c r="B279" s="651"/>
      <c r="C279" s="614"/>
      <c r="D279" s="617"/>
      <c r="E279" s="618"/>
      <c r="F279" s="618"/>
      <c r="G279" s="618"/>
      <c r="H279" s="269"/>
      <c r="I279" s="1149"/>
      <c r="J279" s="1149"/>
      <c r="K279" s="1141"/>
      <c r="L279" s="1142"/>
      <c r="M279" s="1142"/>
      <c r="N279" s="1142"/>
      <c r="O279" s="1142"/>
      <c r="P279" s="50"/>
      <c r="Q279" s="440"/>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095"/>
      <c r="AU279" s="1095"/>
      <c r="AV279" s="1095"/>
      <c r="AW279" s="1095"/>
      <c r="AX279" s="1095"/>
      <c r="AY279" s="1095"/>
      <c r="AZ279" s="1095"/>
      <c r="BA279" s="1095"/>
      <c r="BB279" s="1095"/>
      <c r="BC279" s="1095"/>
      <c r="BD279" s="1095"/>
      <c r="BE279" s="1095"/>
      <c r="BF279" s="1095"/>
    </row>
    <row r="280" spans="1:59" ht="6" customHeight="1" thickBot="1" x14ac:dyDescent="0.45">
      <c r="A280" s="431"/>
      <c r="B280" s="651"/>
      <c r="C280" s="614"/>
      <c r="D280" s="619"/>
      <c r="E280" s="620"/>
      <c r="F280" s="620"/>
      <c r="G280" s="620"/>
      <c r="H280" s="270"/>
      <c r="I280" s="1149"/>
      <c r="J280" s="1149"/>
      <c r="K280" s="1143"/>
      <c r="L280" s="1144"/>
      <c r="M280" s="1144"/>
      <c r="N280" s="1144"/>
      <c r="O280" s="1144"/>
      <c r="P280" s="51"/>
      <c r="Q280" s="440"/>
      <c r="R280" s="1168"/>
      <c r="S280" s="1168"/>
      <c r="T280" s="1168"/>
      <c r="U280" s="1168"/>
      <c r="V280" s="1168"/>
      <c r="W280" s="1168"/>
      <c r="X280" s="1168"/>
      <c r="Y280" s="1168"/>
      <c r="Z280" s="1168"/>
      <c r="AA280" s="1168"/>
      <c r="AB280" s="1168"/>
      <c r="AC280" s="1168"/>
      <c r="AD280" s="1168"/>
      <c r="AE280" s="1168"/>
      <c r="AF280" s="1168"/>
      <c r="AG280" s="1168"/>
      <c r="AH280" s="1168"/>
      <c r="AI280" s="1168"/>
      <c r="AJ280" s="1168"/>
      <c r="AK280" s="1168"/>
      <c r="AL280" s="1168"/>
      <c r="AM280" s="1168"/>
      <c r="AN280" s="1168"/>
      <c r="AO280" s="1168"/>
      <c r="AP280" s="1168"/>
      <c r="AQ280" s="1168"/>
      <c r="AR280" s="1168"/>
      <c r="AS280" s="1168"/>
      <c r="AT280" s="1168"/>
      <c r="AU280" s="1168"/>
      <c r="AV280" s="1168"/>
      <c r="AW280" s="1168"/>
      <c r="AX280" s="1168"/>
      <c r="AY280" s="1168"/>
      <c r="AZ280" s="1168"/>
      <c r="BA280" s="1168"/>
      <c r="BB280" s="1168"/>
      <c r="BC280" s="1168"/>
      <c r="BD280" s="1168"/>
      <c r="BE280" s="1168"/>
      <c r="BF280" s="1168"/>
      <c r="BG280" s="152"/>
    </row>
    <row r="281" spans="1:59" ht="6" customHeight="1" x14ac:dyDescent="0.4">
      <c r="A281" s="431"/>
      <c r="B281" s="651">
        <v>11</v>
      </c>
      <c r="C281" s="614"/>
      <c r="D281" s="678"/>
      <c r="E281" s="627"/>
      <c r="F281" s="627"/>
      <c r="G281" s="627"/>
      <c r="H281" s="268"/>
      <c r="I281" s="1149"/>
      <c r="J281" s="1149"/>
      <c r="K281" s="1139">
        <f>給与!D33</f>
        <v>0</v>
      </c>
      <c r="L281" s="1140"/>
      <c r="M281" s="1140"/>
      <c r="N281" s="1140"/>
      <c r="O281" s="1140"/>
      <c r="P281" s="49"/>
      <c r="Q281" s="440"/>
      <c r="R281" s="1150" t="s">
        <v>228</v>
      </c>
      <c r="S281" s="1151"/>
      <c r="T281" s="1151"/>
      <c r="U281" s="1151"/>
      <c r="V281" s="1151"/>
      <c r="W281" s="1151"/>
      <c r="X281" s="1151"/>
      <c r="Y281" s="1151"/>
      <c r="Z281" s="1151"/>
      <c r="AA281" s="1151"/>
      <c r="AB281" s="1151"/>
      <c r="AC281" s="1151"/>
      <c r="AD281" s="1151"/>
      <c r="AE281" s="1151"/>
      <c r="AF281" s="1151"/>
      <c r="AG281" s="1151"/>
      <c r="AH281" s="1151"/>
      <c r="AI281" s="1151"/>
      <c r="AJ281" s="1151"/>
      <c r="AK281" s="1151"/>
      <c r="AL281" s="1151"/>
      <c r="AM281" s="1151"/>
      <c r="AN281" s="1151"/>
      <c r="AO281" s="1151"/>
      <c r="AP281" s="1151"/>
      <c r="AQ281" s="1151"/>
      <c r="AR281" s="1151"/>
      <c r="AS281" s="1151"/>
      <c r="AT281" s="1151"/>
      <c r="AU281" s="1151"/>
      <c r="AV281" s="1151"/>
      <c r="AW281" s="1151"/>
      <c r="AX281" s="1151"/>
      <c r="AY281" s="1151"/>
      <c r="AZ281" s="1151"/>
      <c r="BA281" s="1151"/>
      <c r="BB281" s="1151"/>
      <c r="BC281" s="1151"/>
      <c r="BD281" s="1151"/>
      <c r="BE281" s="1151"/>
      <c r="BF281" s="1152"/>
    </row>
    <row r="282" spans="1:59" ht="6" customHeight="1" x14ac:dyDescent="0.4">
      <c r="A282" s="431"/>
      <c r="B282" s="651"/>
      <c r="C282" s="614"/>
      <c r="D282" s="617"/>
      <c r="E282" s="618"/>
      <c r="F282" s="618"/>
      <c r="G282" s="618"/>
      <c r="H282" s="269"/>
      <c r="I282" s="1149"/>
      <c r="J282" s="1149"/>
      <c r="K282" s="1141"/>
      <c r="L282" s="1142"/>
      <c r="M282" s="1142"/>
      <c r="N282" s="1142"/>
      <c r="O282" s="1142"/>
      <c r="P282" s="50"/>
      <c r="Q282" s="440"/>
      <c r="R282" s="1153"/>
      <c r="S282" s="1154"/>
      <c r="T282" s="1154"/>
      <c r="U282" s="1154"/>
      <c r="V282" s="1154"/>
      <c r="W282" s="1154"/>
      <c r="X282" s="1154"/>
      <c r="Y282" s="1154"/>
      <c r="Z282" s="1154"/>
      <c r="AA282" s="1154"/>
      <c r="AB282" s="1154"/>
      <c r="AC282" s="1154"/>
      <c r="AD282" s="1154"/>
      <c r="AE282" s="1154"/>
      <c r="AF282" s="1154"/>
      <c r="AG282" s="1154"/>
      <c r="AH282" s="1154"/>
      <c r="AI282" s="1154"/>
      <c r="AJ282" s="1154"/>
      <c r="AK282" s="1154"/>
      <c r="AL282" s="1154"/>
      <c r="AM282" s="1154"/>
      <c r="AN282" s="1154"/>
      <c r="AO282" s="1154"/>
      <c r="AP282" s="1154"/>
      <c r="AQ282" s="1154"/>
      <c r="AR282" s="1154"/>
      <c r="AS282" s="1154"/>
      <c r="AT282" s="1154"/>
      <c r="AU282" s="1154"/>
      <c r="AV282" s="1154"/>
      <c r="AW282" s="1154"/>
      <c r="AX282" s="1154"/>
      <c r="AY282" s="1154"/>
      <c r="AZ282" s="1154"/>
      <c r="BA282" s="1154"/>
      <c r="BB282" s="1154"/>
      <c r="BC282" s="1154"/>
      <c r="BD282" s="1154"/>
      <c r="BE282" s="1154"/>
      <c r="BF282" s="1155"/>
    </row>
    <row r="283" spans="1:59" ht="6" customHeight="1" x14ac:dyDescent="0.4">
      <c r="A283" s="431"/>
      <c r="B283" s="651"/>
      <c r="C283" s="614"/>
      <c r="D283" s="619"/>
      <c r="E283" s="620"/>
      <c r="F283" s="620"/>
      <c r="G283" s="620"/>
      <c r="H283" s="270"/>
      <c r="I283" s="1149"/>
      <c r="J283" s="1149"/>
      <c r="K283" s="1143"/>
      <c r="L283" s="1144"/>
      <c r="M283" s="1144"/>
      <c r="N283" s="1144"/>
      <c r="O283" s="1144"/>
      <c r="P283" s="51"/>
      <c r="Q283" s="440"/>
      <c r="R283" s="1156" t="s">
        <v>775</v>
      </c>
      <c r="S283" s="603"/>
      <c r="T283" s="603"/>
      <c r="U283" s="603"/>
      <c r="V283" s="603"/>
      <c r="W283" s="603"/>
      <c r="X283" s="603"/>
      <c r="Y283" s="603"/>
      <c r="Z283" s="603"/>
      <c r="AA283" s="603"/>
      <c r="AB283" s="603"/>
      <c r="AC283" s="603"/>
      <c r="AD283" s="603"/>
      <c r="AE283" s="603"/>
      <c r="AF283" s="603"/>
      <c r="AG283" s="603"/>
      <c r="AH283" s="603"/>
      <c r="AI283" s="603"/>
      <c r="AJ283" s="603"/>
      <c r="AK283" s="603"/>
      <c r="AL283" s="603"/>
      <c r="AM283" s="603"/>
      <c r="AN283" s="603"/>
      <c r="AO283" s="603"/>
      <c r="AP283" s="603"/>
      <c r="AQ283" s="603"/>
      <c r="AR283" s="603"/>
      <c r="AS283" s="603"/>
      <c r="AT283" s="603"/>
      <c r="AU283" s="603"/>
      <c r="AV283" s="603"/>
      <c r="AW283" s="603"/>
      <c r="AX283" s="603"/>
      <c r="AY283" s="603"/>
      <c r="AZ283" s="603"/>
      <c r="BA283" s="603"/>
      <c r="BB283" s="603"/>
      <c r="BC283" s="603"/>
      <c r="BD283" s="603"/>
      <c r="BE283" s="603"/>
      <c r="BF283" s="1157"/>
    </row>
    <row r="284" spans="1:59" ht="6" customHeight="1" x14ac:dyDescent="0.4">
      <c r="A284" s="431"/>
      <c r="B284" s="651">
        <v>12</v>
      </c>
      <c r="C284" s="614"/>
      <c r="D284" s="678"/>
      <c r="E284" s="627"/>
      <c r="F284" s="627"/>
      <c r="G284" s="627"/>
      <c r="H284" s="268"/>
      <c r="I284" s="1149"/>
      <c r="J284" s="1149"/>
      <c r="K284" s="1139">
        <f>給与!D34</f>
        <v>0</v>
      </c>
      <c r="L284" s="1140"/>
      <c r="M284" s="1140"/>
      <c r="N284" s="1140"/>
      <c r="O284" s="1140"/>
      <c r="P284" s="49"/>
      <c r="Q284" s="440"/>
      <c r="R284" s="1156"/>
      <c r="S284" s="603"/>
      <c r="T284" s="603"/>
      <c r="U284" s="603"/>
      <c r="V284" s="603"/>
      <c r="W284" s="603"/>
      <c r="X284" s="603"/>
      <c r="Y284" s="603"/>
      <c r="Z284" s="603"/>
      <c r="AA284" s="603"/>
      <c r="AB284" s="603"/>
      <c r="AC284" s="603"/>
      <c r="AD284" s="603"/>
      <c r="AE284" s="603"/>
      <c r="AF284" s="603"/>
      <c r="AG284" s="603"/>
      <c r="AH284" s="603"/>
      <c r="AI284" s="603"/>
      <c r="AJ284" s="603"/>
      <c r="AK284" s="603"/>
      <c r="AL284" s="603"/>
      <c r="AM284" s="603"/>
      <c r="AN284" s="603"/>
      <c r="AO284" s="603"/>
      <c r="AP284" s="603"/>
      <c r="AQ284" s="603"/>
      <c r="AR284" s="603"/>
      <c r="AS284" s="603"/>
      <c r="AT284" s="603"/>
      <c r="AU284" s="603"/>
      <c r="AV284" s="603"/>
      <c r="AW284" s="603"/>
      <c r="AX284" s="603"/>
      <c r="AY284" s="603"/>
      <c r="AZ284" s="603"/>
      <c r="BA284" s="603"/>
      <c r="BB284" s="603"/>
      <c r="BC284" s="603"/>
      <c r="BD284" s="603"/>
      <c r="BE284" s="603"/>
      <c r="BF284" s="1157"/>
    </row>
    <row r="285" spans="1:59" ht="6" customHeight="1" x14ac:dyDescent="0.4">
      <c r="A285" s="431"/>
      <c r="B285" s="651"/>
      <c r="C285" s="614"/>
      <c r="D285" s="617"/>
      <c r="E285" s="618"/>
      <c r="F285" s="618"/>
      <c r="G285" s="618"/>
      <c r="H285" s="269"/>
      <c r="I285" s="1149"/>
      <c r="J285" s="1149"/>
      <c r="K285" s="1141"/>
      <c r="L285" s="1142"/>
      <c r="M285" s="1142"/>
      <c r="N285" s="1142"/>
      <c r="O285" s="1142"/>
      <c r="P285" s="50"/>
      <c r="Q285" s="440"/>
      <c r="R285" s="1158" t="s">
        <v>229</v>
      </c>
      <c r="S285" s="1159"/>
      <c r="T285" s="1159"/>
      <c r="U285" s="1159"/>
      <c r="V285" s="1159"/>
      <c r="W285" s="1159"/>
      <c r="X285" s="1159"/>
      <c r="Y285" s="1159"/>
      <c r="Z285" s="1159"/>
      <c r="AA285" s="1159"/>
      <c r="AB285" s="1159"/>
      <c r="AC285" s="1159"/>
      <c r="AD285" s="1159"/>
      <c r="AE285" s="1159"/>
      <c r="AF285" s="1159"/>
      <c r="AG285" s="1159"/>
      <c r="AH285" s="1159"/>
      <c r="AI285" s="1159"/>
      <c r="AJ285" s="1159"/>
      <c r="AK285" s="1159"/>
      <c r="AL285" s="1159"/>
      <c r="AM285" s="1159"/>
      <c r="AN285" s="1159"/>
      <c r="AO285" s="1159"/>
      <c r="AP285" s="1159"/>
      <c r="AQ285" s="1159"/>
      <c r="AR285" s="1159"/>
      <c r="AS285" s="1159"/>
      <c r="AT285" s="1159"/>
      <c r="AU285" s="1159"/>
      <c r="AV285" s="1159"/>
      <c r="AW285" s="1159"/>
      <c r="AX285" s="1159"/>
      <c r="AY285" s="1159"/>
      <c r="AZ285" s="1159"/>
      <c r="BA285" s="1159"/>
      <c r="BB285" s="1159"/>
      <c r="BC285" s="1159"/>
      <c r="BD285" s="1159"/>
      <c r="BE285" s="1159"/>
      <c r="BF285" s="1160"/>
    </row>
    <row r="286" spans="1:59" ht="6" customHeight="1" thickBot="1" x14ac:dyDescent="0.45">
      <c r="A286" s="431"/>
      <c r="B286" s="651"/>
      <c r="C286" s="614"/>
      <c r="D286" s="619"/>
      <c r="E286" s="620"/>
      <c r="F286" s="620"/>
      <c r="G286" s="620"/>
      <c r="H286" s="270"/>
      <c r="I286" s="1149"/>
      <c r="J286" s="1149"/>
      <c r="K286" s="1143"/>
      <c r="L286" s="1144"/>
      <c r="M286" s="1144"/>
      <c r="N286" s="1144"/>
      <c r="O286" s="1144"/>
      <c r="P286" s="51"/>
      <c r="Q286" s="440"/>
      <c r="R286" s="1161"/>
      <c r="S286" s="1162"/>
      <c r="T286" s="1162"/>
      <c r="U286" s="1162"/>
      <c r="V286" s="1162"/>
      <c r="W286" s="1162"/>
      <c r="X286" s="1162"/>
      <c r="Y286" s="1162"/>
      <c r="Z286" s="1162"/>
      <c r="AA286" s="1162"/>
      <c r="AB286" s="1162"/>
      <c r="AC286" s="1162"/>
      <c r="AD286" s="1162"/>
      <c r="AE286" s="1162"/>
      <c r="AF286" s="1162"/>
      <c r="AG286" s="1162"/>
      <c r="AH286" s="1162"/>
      <c r="AI286" s="1162"/>
      <c r="AJ286" s="1162"/>
      <c r="AK286" s="1162"/>
      <c r="AL286" s="1162"/>
      <c r="AM286" s="1162"/>
      <c r="AN286" s="1162"/>
      <c r="AO286" s="1162"/>
      <c r="AP286" s="1162"/>
      <c r="AQ286" s="1162"/>
      <c r="AR286" s="1162"/>
      <c r="AS286" s="1162"/>
      <c r="AT286" s="1162"/>
      <c r="AU286" s="1162"/>
      <c r="AV286" s="1162"/>
      <c r="AW286" s="1162"/>
      <c r="AX286" s="1162"/>
      <c r="AY286" s="1162"/>
      <c r="AZ286" s="1162"/>
      <c r="BA286" s="1162"/>
      <c r="BB286" s="1162"/>
      <c r="BC286" s="1162"/>
      <c r="BD286" s="1162"/>
      <c r="BE286" s="1162"/>
      <c r="BF286" s="1163"/>
    </row>
    <row r="287" spans="1:59" ht="6" customHeight="1" x14ac:dyDescent="0.4">
      <c r="A287" s="431"/>
      <c r="B287" s="1070" t="s">
        <v>230</v>
      </c>
      <c r="C287" s="1071"/>
      <c r="D287" s="1071"/>
      <c r="E287" s="1071"/>
      <c r="F287" s="1072"/>
      <c r="G287" s="1139">
        <f>給与!D35</f>
        <v>0</v>
      </c>
      <c r="H287" s="1140"/>
      <c r="I287" s="1140"/>
      <c r="J287" s="1140"/>
      <c r="K287" s="1140"/>
      <c r="L287" s="1140"/>
      <c r="M287" s="1140"/>
      <c r="N287" s="1140"/>
      <c r="O287" s="1140"/>
      <c r="P287" s="1145" t="s">
        <v>209</v>
      </c>
      <c r="Q287" s="440"/>
      <c r="R287" s="1095" t="s">
        <v>231</v>
      </c>
      <c r="S287" s="1095"/>
      <c r="T287" s="1095"/>
      <c r="U287" s="1095"/>
      <c r="V287" s="1095"/>
      <c r="W287" s="1095"/>
      <c r="X287" s="1095"/>
      <c r="Y287" s="1095"/>
      <c r="Z287" s="1095"/>
      <c r="AA287" s="1095"/>
      <c r="AB287" s="1095"/>
      <c r="AC287" s="1095"/>
      <c r="AD287" s="1095"/>
      <c r="AE287" s="1095"/>
      <c r="AF287" s="1095"/>
      <c r="AG287" s="1095"/>
      <c r="AH287" s="1095"/>
      <c r="AI287" s="1095"/>
      <c r="AJ287" s="1095"/>
      <c r="AK287" s="1095"/>
      <c r="AL287" s="1095"/>
      <c r="AM287" s="1095"/>
      <c r="AN287" s="1095"/>
      <c r="AO287" s="1095"/>
      <c r="AP287" s="1095"/>
      <c r="AQ287" s="1095"/>
      <c r="AR287" s="1095"/>
      <c r="AS287" s="1095"/>
      <c r="AT287" s="1095"/>
      <c r="AU287" s="431"/>
      <c r="AV287" s="431"/>
      <c r="AW287" s="431"/>
      <c r="AX287" s="431"/>
      <c r="AY287" s="431"/>
      <c r="AZ287" s="431"/>
      <c r="BA287" s="431"/>
      <c r="BB287" s="431"/>
      <c r="BC287" s="431"/>
      <c r="BD287" s="431"/>
      <c r="BE287" s="431"/>
      <c r="BF287" s="431"/>
    </row>
    <row r="288" spans="1:59" ht="6" customHeight="1" x14ac:dyDescent="0.4">
      <c r="A288" s="431"/>
      <c r="B288" s="1073"/>
      <c r="C288" s="718"/>
      <c r="D288" s="718"/>
      <c r="E288" s="718"/>
      <c r="F288" s="1074"/>
      <c r="G288" s="1141"/>
      <c r="H288" s="1142"/>
      <c r="I288" s="1142"/>
      <c r="J288" s="1142"/>
      <c r="K288" s="1142"/>
      <c r="L288" s="1142"/>
      <c r="M288" s="1142"/>
      <c r="N288" s="1142"/>
      <c r="O288" s="1142"/>
      <c r="P288" s="1146"/>
      <c r="Q288" s="440"/>
      <c r="R288" s="1095"/>
      <c r="S288" s="1095"/>
      <c r="T288" s="1095"/>
      <c r="U288" s="1095"/>
      <c r="V288" s="1095"/>
      <c r="W288" s="1095"/>
      <c r="X288" s="1095"/>
      <c r="Y288" s="1095"/>
      <c r="Z288" s="1095"/>
      <c r="AA288" s="1095"/>
      <c r="AB288" s="1095"/>
      <c r="AC288" s="1095"/>
      <c r="AD288" s="1095"/>
      <c r="AE288" s="1095"/>
      <c r="AF288" s="1095"/>
      <c r="AG288" s="1095"/>
      <c r="AH288" s="1095"/>
      <c r="AI288" s="1095"/>
      <c r="AJ288" s="1095"/>
      <c r="AK288" s="1095"/>
      <c r="AL288" s="1095"/>
      <c r="AM288" s="1095"/>
      <c r="AN288" s="1095"/>
      <c r="AO288" s="1095"/>
      <c r="AP288" s="1095"/>
      <c r="AQ288" s="1095"/>
      <c r="AR288" s="1095"/>
      <c r="AS288" s="1095"/>
      <c r="AT288" s="1095"/>
      <c r="AU288" s="431"/>
      <c r="AV288" s="431"/>
      <c r="AW288" s="431"/>
      <c r="AX288" s="431"/>
      <c r="AY288" s="431"/>
      <c r="AZ288" s="431"/>
      <c r="BA288" s="431"/>
      <c r="BB288" s="431"/>
      <c r="BC288" s="431"/>
      <c r="BD288" s="431"/>
      <c r="BE288" s="431"/>
      <c r="BF288" s="431"/>
    </row>
    <row r="289" spans="1:67" ht="6" customHeight="1" thickBot="1" x14ac:dyDescent="0.45">
      <c r="A289" s="431"/>
      <c r="B289" s="1129"/>
      <c r="C289" s="1130"/>
      <c r="D289" s="1130"/>
      <c r="E289" s="1130"/>
      <c r="F289" s="1131"/>
      <c r="G289" s="1143"/>
      <c r="H289" s="1144"/>
      <c r="I289" s="1144"/>
      <c r="J289" s="1144"/>
      <c r="K289" s="1144"/>
      <c r="L289" s="1144"/>
      <c r="M289" s="1144"/>
      <c r="N289" s="1144"/>
      <c r="O289" s="1144"/>
      <c r="P289" s="1147"/>
      <c r="Q289" s="440"/>
      <c r="R289" s="1095"/>
      <c r="S289" s="1095"/>
      <c r="T289" s="1095"/>
      <c r="U289" s="1095"/>
      <c r="V289" s="1095"/>
      <c r="W289" s="1095"/>
      <c r="X289" s="1095"/>
      <c r="Y289" s="1095"/>
      <c r="Z289" s="1095"/>
      <c r="AA289" s="1095"/>
      <c r="AB289" s="1095"/>
      <c r="AC289" s="1095"/>
      <c r="AD289" s="1095"/>
      <c r="AE289" s="1095"/>
      <c r="AF289" s="1095"/>
      <c r="AG289" s="1095"/>
      <c r="AH289" s="1095"/>
      <c r="AI289" s="1095"/>
      <c r="AJ289" s="1095"/>
      <c r="AK289" s="1095"/>
      <c r="AL289" s="1095"/>
      <c r="AM289" s="1095"/>
      <c r="AN289" s="1095"/>
      <c r="AO289" s="1095"/>
      <c r="AP289" s="1095"/>
      <c r="AQ289" s="1095"/>
      <c r="AR289" s="1095"/>
      <c r="AS289" s="1095"/>
      <c r="AT289" s="1095"/>
      <c r="AU289" s="431"/>
      <c r="AV289" s="431"/>
      <c r="AW289" s="431"/>
      <c r="AX289" s="431"/>
      <c r="AY289" s="431"/>
      <c r="AZ289" s="431"/>
      <c r="BA289" s="431"/>
      <c r="BB289" s="431"/>
      <c r="BC289" s="431"/>
      <c r="BD289" s="431"/>
      <c r="BE289" s="431"/>
      <c r="BF289" s="431"/>
    </row>
    <row r="290" spans="1:67" ht="6" customHeight="1" x14ac:dyDescent="0.4">
      <c r="A290" s="431"/>
      <c r="B290" s="1070" t="s">
        <v>232</v>
      </c>
      <c r="C290" s="1071"/>
      <c r="D290" s="1071"/>
      <c r="E290" s="1071"/>
      <c r="F290" s="1072"/>
      <c r="G290" s="1139">
        <f>給与!D36</f>
        <v>0</v>
      </c>
      <c r="H290" s="1140"/>
      <c r="I290" s="1140"/>
      <c r="J290" s="1140"/>
      <c r="K290" s="1140"/>
      <c r="L290" s="1140"/>
      <c r="M290" s="1140"/>
      <c r="N290" s="1140"/>
      <c r="O290" s="1140"/>
      <c r="P290" s="1145" t="s">
        <v>209</v>
      </c>
      <c r="Q290" s="440"/>
      <c r="R290" s="1148" t="s">
        <v>233</v>
      </c>
      <c r="S290" s="1101"/>
      <c r="T290" s="1101"/>
      <c r="U290" s="1102"/>
      <c r="V290" s="1100" t="s">
        <v>214</v>
      </c>
      <c r="W290" s="1101"/>
      <c r="X290" s="1101"/>
      <c r="Y290" s="1101"/>
      <c r="Z290" s="1101"/>
      <c r="AA290" s="1101"/>
      <c r="AB290" s="1101"/>
      <c r="AC290" s="1102"/>
      <c r="AD290" s="1100" t="s">
        <v>234</v>
      </c>
      <c r="AE290" s="1101"/>
      <c r="AF290" s="1101"/>
      <c r="AG290" s="1101"/>
      <c r="AH290" s="1101"/>
      <c r="AI290" s="1101"/>
      <c r="AJ290" s="1101"/>
      <c r="AK290" s="1101"/>
      <c r="AL290" s="1101"/>
      <c r="AM290" s="1102"/>
      <c r="AN290" s="1100" t="s">
        <v>235</v>
      </c>
      <c r="AO290" s="1101"/>
      <c r="AP290" s="1101"/>
      <c r="AQ290" s="1101"/>
      <c r="AR290" s="1101"/>
      <c r="AS290" s="1101"/>
      <c r="AT290" s="1101"/>
      <c r="AU290" s="1101"/>
      <c r="AV290" s="1101"/>
      <c r="AW290" s="1102"/>
      <c r="AX290" s="1107" t="s">
        <v>225</v>
      </c>
      <c r="AY290" s="1108"/>
      <c r="AZ290" s="1108"/>
      <c r="BA290" s="1108"/>
      <c r="BB290" s="1108"/>
      <c r="BC290" s="1108"/>
      <c r="BD290" s="1108"/>
      <c r="BE290" s="1108"/>
      <c r="BF290" s="1109"/>
    </row>
    <row r="291" spans="1:67" ht="6" customHeight="1" x14ac:dyDescent="0.4">
      <c r="A291" s="431"/>
      <c r="B291" s="1073"/>
      <c r="C291" s="718"/>
      <c r="D291" s="718"/>
      <c r="E291" s="718"/>
      <c r="F291" s="1074"/>
      <c r="G291" s="1141"/>
      <c r="H291" s="1142"/>
      <c r="I291" s="1142"/>
      <c r="J291" s="1142"/>
      <c r="K291" s="1142"/>
      <c r="L291" s="1142"/>
      <c r="M291" s="1142"/>
      <c r="N291" s="1142"/>
      <c r="O291" s="1142"/>
      <c r="P291" s="1146"/>
      <c r="Q291" s="440"/>
      <c r="R291" s="1118"/>
      <c r="S291" s="864"/>
      <c r="T291" s="864"/>
      <c r="U291" s="1104"/>
      <c r="V291" s="1103"/>
      <c r="W291" s="864"/>
      <c r="X291" s="864"/>
      <c r="Y291" s="864"/>
      <c r="Z291" s="864"/>
      <c r="AA291" s="864"/>
      <c r="AB291" s="864"/>
      <c r="AC291" s="1104"/>
      <c r="AD291" s="1103"/>
      <c r="AE291" s="864"/>
      <c r="AF291" s="864"/>
      <c r="AG291" s="864"/>
      <c r="AH291" s="864"/>
      <c r="AI291" s="864"/>
      <c r="AJ291" s="864"/>
      <c r="AK291" s="864"/>
      <c r="AL291" s="864"/>
      <c r="AM291" s="1104"/>
      <c r="AN291" s="1103"/>
      <c r="AO291" s="864"/>
      <c r="AP291" s="864"/>
      <c r="AQ291" s="864"/>
      <c r="AR291" s="864"/>
      <c r="AS291" s="864"/>
      <c r="AT291" s="864"/>
      <c r="AU291" s="864"/>
      <c r="AV291" s="864"/>
      <c r="AW291" s="1104"/>
      <c r="AX291" s="1110"/>
      <c r="AY291" s="1111"/>
      <c r="AZ291" s="1111"/>
      <c r="BA291" s="1111"/>
      <c r="BB291" s="1111"/>
      <c r="BC291" s="1111"/>
      <c r="BD291" s="1111"/>
      <c r="BE291" s="1111"/>
      <c r="BF291" s="1112"/>
    </row>
    <row r="292" spans="1:67" ht="6" customHeight="1" x14ac:dyDescent="0.4">
      <c r="A292" s="431"/>
      <c r="B292" s="1129"/>
      <c r="C292" s="1130"/>
      <c r="D292" s="1130"/>
      <c r="E292" s="1130"/>
      <c r="F292" s="1131"/>
      <c r="G292" s="1143"/>
      <c r="H292" s="1144"/>
      <c r="I292" s="1144"/>
      <c r="J292" s="1144"/>
      <c r="K292" s="1144"/>
      <c r="L292" s="1144"/>
      <c r="M292" s="1144"/>
      <c r="N292" s="1144"/>
      <c r="O292" s="1144"/>
      <c r="P292" s="1147"/>
      <c r="Q292" s="440"/>
      <c r="R292" s="1119"/>
      <c r="S292" s="865"/>
      <c r="T292" s="865"/>
      <c r="U292" s="1106"/>
      <c r="V292" s="1105"/>
      <c r="W292" s="865"/>
      <c r="X292" s="865"/>
      <c r="Y292" s="865"/>
      <c r="Z292" s="865"/>
      <c r="AA292" s="865"/>
      <c r="AB292" s="865"/>
      <c r="AC292" s="1106"/>
      <c r="AD292" s="1105"/>
      <c r="AE292" s="865"/>
      <c r="AF292" s="865"/>
      <c r="AG292" s="865"/>
      <c r="AH292" s="865"/>
      <c r="AI292" s="865"/>
      <c r="AJ292" s="865"/>
      <c r="AK292" s="865"/>
      <c r="AL292" s="865"/>
      <c r="AM292" s="1106"/>
      <c r="AN292" s="1105"/>
      <c r="AO292" s="865"/>
      <c r="AP292" s="865"/>
      <c r="AQ292" s="865"/>
      <c r="AR292" s="865"/>
      <c r="AS292" s="865"/>
      <c r="AT292" s="865"/>
      <c r="AU292" s="865"/>
      <c r="AV292" s="865"/>
      <c r="AW292" s="1106"/>
      <c r="AX292" s="1113"/>
      <c r="AY292" s="1114"/>
      <c r="AZ292" s="1114"/>
      <c r="BA292" s="1114"/>
      <c r="BB292" s="1114"/>
      <c r="BC292" s="1114"/>
      <c r="BD292" s="1114"/>
      <c r="BE292" s="1114"/>
      <c r="BF292" s="1115"/>
    </row>
    <row r="293" spans="1:67" ht="6" customHeight="1" x14ac:dyDescent="0.4">
      <c r="A293" s="431"/>
      <c r="B293" s="1116" t="s">
        <v>236</v>
      </c>
      <c r="C293" s="863"/>
      <c r="D293" s="863"/>
      <c r="E293" s="863"/>
      <c r="F293" s="1117"/>
      <c r="G293" s="1120">
        <f>給与!G35</f>
        <v>0</v>
      </c>
      <c r="H293" s="1121"/>
      <c r="I293" s="1121"/>
      <c r="J293" s="1121"/>
      <c r="K293" s="1121"/>
      <c r="L293" s="1121"/>
      <c r="M293" s="1121"/>
      <c r="N293" s="1121"/>
      <c r="O293" s="1121"/>
      <c r="P293" s="1122"/>
      <c r="Q293" s="440"/>
      <c r="R293" s="1054"/>
      <c r="S293" s="1055"/>
      <c r="T293" s="1055"/>
      <c r="U293" s="1055"/>
      <c r="V293" s="621"/>
      <c r="W293" s="1056"/>
      <c r="X293" s="1056"/>
      <c r="Y293" s="1056"/>
      <c r="Z293" s="1056"/>
      <c r="AA293" s="1056"/>
      <c r="AB293" s="1056"/>
      <c r="AC293" s="622"/>
      <c r="AD293" s="1059"/>
      <c r="AE293" s="1060"/>
      <c r="AF293" s="1060"/>
      <c r="AG293" s="1060"/>
      <c r="AH293" s="1060"/>
      <c r="AI293" s="1060"/>
      <c r="AJ293" s="1060"/>
      <c r="AK293" s="1060"/>
      <c r="AL293" s="1060"/>
      <c r="AM293" s="1043" t="s">
        <v>209</v>
      </c>
      <c r="AN293" s="1059"/>
      <c r="AO293" s="1060"/>
      <c r="AP293" s="1060"/>
      <c r="AQ293" s="1060"/>
      <c r="AR293" s="1060"/>
      <c r="AS293" s="1060"/>
      <c r="AT293" s="1060"/>
      <c r="AU293" s="1060"/>
      <c r="AV293" s="1060"/>
      <c r="AW293" s="1136" t="s">
        <v>209</v>
      </c>
      <c r="AX293" s="678"/>
      <c r="AY293" s="627"/>
      <c r="AZ293" s="627"/>
      <c r="BA293" s="627"/>
      <c r="BB293" s="627"/>
      <c r="BC293" s="627"/>
      <c r="BD293" s="627"/>
      <c r="BE293" s="627"/>
      <c r="BF293" s="1046" t="s">
        <v>209</v>
      </c>
      <c r="BK293" s="1053"/>
      <c r="BL293" s="1053"/>
      <c r="BM293" s="1053"/>
      <c r="BN293" s="1053"/>
      <c r="BO293" s="1053"/>
    </row>
    <row r="294" spans="1:67" ht="6" customHeight="1" x14ac:dyDescent="0.4">
      <c r="A294" s="431"/>
      <c r="B294" s="1118"/>
      <c r="C294" s="864"/>
      <c r="D294" s="864"/>
      <c r="E294" s="864"/>
      <c r="F294" s="1104"/>
      <c r="G294" s="1123"/>
      <c r="H294" s="1124"/>
      <c r="I294" s="1124"/>
      <c r="J294" s="1124"/>
      <c r="K294" s="1124"/>
      <c r="L294" s="1124"/>
      <c r="M294" s="1124"/>
      <c r="N294" s="1124"/>
      <c r="O294" s="1124"/>
      <c r="P294" s="1125"/>
      <c r="Q294" s="440"/>
      <c r="R294" s="1054"/>
      <c r="S294" s="1055"/>
      <c r="T294" s="1055"/>
      <c r="U294" s="1055"/>
      <c r="V294" s="623"/>
      <c r="W294" s="1057"/>
      <c r="X294" s="1057"/>
      <c r="Y294" s="1057"/>
      <c r="Z294" s="1057"/>
      <c r="AA294" s="1057"/>
      <c r="AB294" s="1057"/>
      <c r="AC294" s="624"/>
      <c r="AD294" s="1061"/>
      <c r="AE294" s="1062"/>
      <c r="AF294" s="1062"/>
      <c r="AG294" s="1062"/>
      <c r="AH294" s="1062"/>
      <c r="AI294" s="1062"/>
      <c r="AJ294" s="1062"/>
      <c r="AK294" s="1062"/>
      <c r="AL294" s="1062"/>
      <c r="AM294" s="1044"/>
      <c r="AN294" s="1061"/>
      <c r="AO294" s="1062"/>
      <c r="AP294" s="1062"/>
      <c r="AQ294" s="1062"/>
      <c r="AR294" s="1062"/>
      <c r="AS294" s="1062"/>
      <c r="AT294" s="1062"/>
      <c r="AU294" s="1062"/>
      <c r="AV294" s="1062"/>
      <c r="AW294" s="1137"/>
      <c r="AX294" s="617"/>
      <c r="AY294" s="618"/>
      <c r="AZ294" s="618"/>
      <c r="BA294" s="618"/>
      <c r="BB294" s="618"/>
      <c r="BC294" s="618"/>
      <c r="BD294" s="618"/>
      <c r="BE294" s="618"/>
      <c r="BF294" s="667"/>
      <c r="BK294" s="1053"/>
      <c r="BL294" s="1053"/>
      <c r="BM294" s="1053"/>
      <c r="BN294" s="1053"/>
      <c r="BO294" s="1053"/>
    </row>
    <row r="295" spans="1:67" ht="6" customHeight="1" x14ac:dyDescent="0.4">
      <c r="A295" s="431"/>
      <c r="B295" s="1118"/>
      <c r="C295" s="864"/>
      <c r="D295" s="864"/>
      <c r="E295" s="864"/>
      <c r="F295" s="1104"/>
      <c r="G295" s="1123"/>
      <c r="H295" s="1124"/>
      <c r="I295" s="1124"/>
      <c r="J295" s="1124"/>
      <c r="K295" s="1124"/>
      <c r="L295" s="1124"/>
      <c r="M295" s="1124"/>
      <c r="N295" s="1124"/>
      <c r="O295" s="1124"/>
      <c r="P295" s="1125"/>
      <c r="Q295" s="440"/>
      <c r="R295" s="1054"/>
      <c r="S295" s="1055"/>
      <c r="T295" s="1055"/>
      <c r="U295" s="1055"/>
      <c r="V295" s="740"/>
      <c r="W295" s="1058"/>
      <c r="X295" s="1058"/>
      <c r="Y295" s="1058"/>
      <c r="Z295" s="1058"/>
      <c r="AA295" s="1058"/>
      <c r="AB295" s="1058"/>
      <c r="AC295" s="741"/>
      <c r="AD295" s="1063"/>
      <c r="AE295" s="1064"/>
      <c r="AF295" s="1064"/>
      <c r="AG295" s="1064"/>
      <c r="AH295" s="1064"/>
      <c r="AI295" s="1064"/>
      <c r="AJ295" s="1064"/>
      <c r="AK295" s="1064"/>
      <c r="AL295" s="1064"/>
      <c r="AM295" s="1045"/>
      <c r="AN295" s="1063"/>
      <c r="AO295" s="1064"/>
      <c r="AP295" s="1064"/>
      <c r="AQ295" s="1064"/>
      <c r="AR295" s="1064"/>
      <c r="AS295" s="1064"/>
      <c r="AT295" s="1064"/>
      <c r="AU295" s="1064"/>
      <c r="AV295" s="1064"/>
      <c r="AW295" s="1138"/>
      <c r="AX295" s="619"/>
      <c r="AY295" s="620"/>
      <c r="AZ295" s="620"/>
      <c r="BA295" s="620"/>
      <c r="BB295" s="620"/>
      <c r="BC295" s="620"/>
      <c r="BD295" s="620"/>
      <c r="BE295" s="620"/>
      <c r="BF295" s="668"/>
      <c r="BK295" s="1053"/>
      <c r="BL295" s="1053"/>
      <c r="BM295" s="1053"/>
      <c r="BN295" s="1053"/>
      <c r="BO295" s="1053"/>
    </row>
    <row r="296" spans="1:67" ht="6" customHeight="1" x14ac:dyDescent="0.4">
      <c r="A296" s="431"/>
      <c r="B296" s="1119"/>
      <c r="C296" s="865"/>
      <c r="D296" s="865"/>
      <c r="E296" s="865"/>
      <c r="F296" s="1106"/>
      <c r="G296" s="1126"/>
      <c r="H296" s="1127"/>
      <c r="I296" s="1127"/>
      <c r="J296" s="1127"/>
      <c r="K296" s="1127"/>
      <c r="L296" s="1127"/>
      <c r="M296" s="1127"/>
      <c r="N296" s="1127"/>
      <c r="O296" s="1127"/>
      <c r="P296" s="1128"/>
      <c r="Q296" s="440"/>
      <c r="R296" s="1054"/>
      <c r="S296" s="1055"/>
      <c r="T296" s="1055"/>
      <c r="U296" s="1055"/>
      <c r="V296" s="621"/>
      <c r="W296" s="1056"/>
      <c r="X296" s="1056"/>
      <c r="Y296" s="1056"/>
      <c r="Z296" s="1056"/>
      <c r="AA296" s="1056"/>
      <c r="AB296" s="1056"/>
      <c r="AC296" s="622"/>
      <c r="AD296" s="1059"/>
      <c r="AE296" s="1060"/>
      <c r="AF296" s="1060"/>
      <c r="AG296" s="1060"/>
      <c r="AH296" s="1060"/>
      <c r="AI296" s="1060"/>
      <c r="AJ296" s="1060"/>
      <c r="AK296" s="1060"/>
      <c r="AL296" s="1060"/>
      <c r="AM296" s="1043"/>
      <c r="AN296" s="1059"/>
      <c r="AO296" s="1060"/>
      <c r="AP296" s="1060"/>
      <c r="AQ296" s="1060"/>
      <c r="AR296" s="1060"/>
      <c r="AS296" s="1060"/>
      <c r="AT296" s="1060"/>
      <c r="AU296" s="1060"/>
      <c r="AV296" s="1060"/>
      <c r="AW296" s="1043"/>
      <c r="AX296" s="678"/>
      <c r="AY296" s="627"/>
      <c r="AZ296" s="627"/>
      <c r="BA296" s="627"/>
      <c r="BB296" s="627"/>
      <c r="BC296" s="627"/>
      <c r="BD296" s="627"/>
      <c r="BE296" s="627"/>
      <c r="BF296" s="61"/>
    </row>
    <row r="297" spans="1:67" ht="6" customHeight="1" x14ac:dyDescent="0.4">
      <c r="A297" s="431"/>
      <c r="B297" s="1070" t="s">
        <v>237</v>
      </c>
      <c r="C297" s="1071"/>
      <c r="D297" s="1071"/>
      <c r="E297" s="1071"/>
      <c r="F297" s="1072"/>
      <c r="G297" s="1120">
        <f>給与!G34</f>
        <v>0</v>
      </c>
      <c r="H297" s="1121"/>
      <c r="I297" s="1121"/>
      <c r="J297" s="1121"/>
      <c r="K297" s="1121"/>
      <c r="L297" s="1121"/>
      <c r="M297" s="1121"/>
      <c r="N297" s="1121"/>
      <c r="O297" s="1121"/>
      <c r="P297" s="1122"/>
      <c r="Q297" s="440"/>
      <c r="R297" s="1054"/>
      <c r="S297" s="1055"/>
      <c r="T297" s="1055"/>
      <c r="U297" s="1055"/>
      <c r="V297" s="623"/>
      <c r="W297" s="1057"/>
      <c r="X297" s="1057"/>
      <c r="Y297" s="1057"/>
      <c r="Z297" s="1057"/>
      <c r="AA297" s="1057"/>
      <c r="AB297" s="1057"/>
      <c r="AC297" s="624"/>
      <c r="AD297" s="1061"/>
      <c r="AE297" s="1062"/>
      <c r="AF297" s="1062"/>
      <c r="AG297" s="1062"/>
      <c r="AH297" s="1062"/>
      <c r="AI297" s="1062"/>
      <c r="AJ297" s="1062"/>
      <c r="AK297" s="1062"/>
      <c r="AL297" s="1062"/>
      <c r="AM297" s="1044"/>
      <c r="AN297" s="1061"/>
      <c r="AO297" s="1062"/>
      <c r="AP297" s="1062"/>
      <c r="AQ297" s="1062"/>
      <c r="AR297" s="1062"/>
      <c r="AS297" s="1062"/>
      <c r="AT297" s="1062"/>
      <c r="AU297" s="1062"/>
      <c r="AV297" s="1062"/>
      <c r="AW297" s="1044"/>
      <c r="AX297" s="617"/>
      <c r="AY297" s="618"/>
      <c r="AZ297" s="618"/>
      <c r="BA297" s="618"/>
      <c r="BB297" s="618"/>
      <c r="BC297" s="618"/>
      <c r="BD297" s="618"/>
      <c r="BE297" s="618"/>
      <c r="BF297" s="62"/>
    </row>
    <row r="298" spans="1:67" ht="6" customHeight="1" x14ac:dyDescent="0.4">
      <c r="A298" s="431"/>
      <c r="B298" s="1073"/>
      <c r="C298" s="718"/>
      <c r="D298" s="718"/>
      <c r="E298" s="718"/>
      <c r="F298" s="1074"/>
      <c r="G298" s="1123"/>
      <c r="H298" s="1124"/>
      <c r="I298" s="1124"/>
      <c r="J298" s="1124"/>
      <c r="K298" s="1124"/>
      <c r="L298" s="1124"/>
      <c r="M298" s="1124"/>
      <c r="N298" s="1124"/>
      <c r="O298" s="1124"/>
      <c r="P298" s="1125"/>
      <c r="Q298" s="440"/>
      <c r="R298" s="1054"/>
      <c r="S298" s="1055"/>
      <c r="T298" s="1055"/>
      <c r="U298" s="1055"/>
      <c r="V298" s="740"/>
      <c r="W298" s="1058"/>
      <c r="X298" s="1058"/>
      <c r="Y298" s="1058"/>
      <c r="Z298" s="1058"/>
      <c r="AA298" s="1058"/>
      <c r="AB298" s="1058"/>
      <c r="AC298" s="741"/>
      <c r="AD298" s="1063"/>
      <c r="AE298" s="1064"/>
      <c r="AF298" s="1064"/>
      <c r="AG298" s="1064"/>
      <c r="AH298" s="1064"/>
      <c r="AI298" s="1064"/>
      <c r="AJ298" s="1064"/>
      <c r="AK298" s="1064"/>
      <c r="AL298" s="1064"/>
      <c r="AM298" s="1045"/>
      <c r="AN298" s="1063"/>
      <c r="AO298" s="1064"/>
      <c r="AP298" s="1064"/>
      <c r="AQ298" s="1064"/>
      <c r="AR298" s="1064"/>
      <c r="AS298" s="1064"/>
      <c r="AT298" s="1064"/>
      <c r="AU298" s="1064"/>
      <c r="AV298" s="1064"/>
      <c r="AW298" s="1045"/>
      <c r="AX298" s="619"/>
      <c r="AY298" s="620"/>
      <c r="AZ298" s="620"/>
      <c r="BA298" s="620"/>
      <c r="BB298" s="620"/>
      <c r="BC298" s="620"/>
      <c r="BD298" s="620"/>
      <c r="BE298" s="620"/>
      <c r="BF298" s="63"/>
    </row>
    <row r="299" spans="1:67" ht="6" customHeight="1" x14ac:dyDescent="0.4">
      <c r="A299" s="431"/>
      <c r="B299" s="1073"/>
      <c r="C299" s="718"/>
      <c r="D299" s="718"/>
      <c r="E299" s="718"/>
      <c r="F299" s="1074"/>
      <c r="G299" s="1123"/>
      <c r="H299" s="1124"/>
      <c r="I299" s="1124"/>
      <c r="J299" s="1124"/>
      <c r="K299" s="1124"/>
      <c r="L299" s="1124"/>
      <c r="M299" s="1124"/>
      <c r="N299" s="1124"/>
      <c r="O299" s="1124"/>
      <c r="P299" s="1125"/>
      <c r="Q299" s="440"/>
      <c r="R299" s="1054"/>
      <c r="S299" s="1055"/>
      <c r="T299" s="1055"/>
      <c r="U299" s="1055"/>
      <c r="V299" s="621"/>
      <c r="W299" s="1056"/>
      <c r="X299" s="1056"/>
      <c r="Y299" s="1056"/>
      <c r="Z299" s="1056"/>
      <c r="AA299" s="1056"/>
      <c r="AB299" s="1056"/>
      <c r="AC299" s="622"/>
      <c r="AD299" s="1059"/>
      <c r="AE299" s="1060"/>
      <c r="AF299" s="1060"/>
      <c r="AG299" s="1060"/>
      <c r="AH299" s="1060"/>
      <c r="AI299" s="1060"/>
      <c r="AJ299" s="1060"/>
      <c r="AK299" s="1060"/>
      <c r="AL299" s="1060"/>
      <c r="AM299" s="1043"/>
      <c r="AN299" s="1059"/>
      <c r="AO299" s="1060"/>
      <c r="AP299" s="1060"/>
      <c r="AQ299" s="1060"/>
      <c r="AR299" s="1060"/>
      <c r="AS299" s="1060"/>
      <c r="AT299" s="1060"/>
      <c r="AU299" s="1060"/>
      <c r="AV299" s="1060"/>
      <c r="AW299" s="1043"/>
      <c r="AX299" s="678"/>
      <c r="AY299" s="627"/>
      <c r="AZ299" s="627"/>
      <c r="BA299" s="627"/>
      <c r="BB299" s="627"/>
      <c r="BC299" s="627"/>
      <c r="BD299" s="627"/>
      <c r="BE299" s="627"/>
      <c r="BF299" s="61"/>
    </row>
    <row r="300" spans="1:67" ht="6" customHeight="1" x14ac:dyDescent="0.4">
      <c r="A300" s="431"/>
      <c r="B300" s="1129"/>
      <c r="C300" s="1130"/>
      <c r="D300" s="1130"/>
      <c r="E300" s="1130"/>
      <c r="F300" s="1131"/>
      <c r="G300" s="1126"/>
      <c r="H300" s="1127"/>
      <c r="I300" s="1127"/>
      <c r="J300" s="1127"/>
      <c r="K300" s="1127"/>
      <c r="L300" s="1127"/>
      <c r="M300" s="1127"/>
      <c r="N300" s="1127"/>
      <c r="O300" s="1127"/>
      <c r="P300" s="1128"/>
      <c r="Q300" s="440"/>
      <c r="R300" s="1054"/>
      <c r="S300" s="1055"/>
      <c r="T300" s="1055"/>
      <c r="U300" s="1055"/>
      <c r="V300" s="623"/>
      <c r="W300" s="1057"/>
      <c r="X300" s="1057"/>
      <c r="Y300" s="1057"/>
      <c r="Z300" s="1057"/>
      <c r="AA300" s="1057"/>
      <c r="AB300" s="1057"/>
      <c r="AC300" s="624"/>
      <c r="AD300" s="1061"/>
      <c r="AE300" s="1062"/>
      <c r="AF300" s="1062"/>
      <c r="AG300" s="1062"/>
      <c r="AH300" s="1062"/>
      <c r="AI300" s="1062"/>
      <c r="AJ300" s="1062"/>
      <c r="AK300" s="1062"/>
      <c r="AL300" s="1062"/>
      <c r="AM300" s="1044"/>
      <c r="AN300" s="1061"/>
      <c r="AO300" s="1062"/>
      <c r="AP300" s="1062"/>
      <c r="AQ300" s="1062"/>
      <c r="AR300" s="1062"/>
      <c r="AS300" s="1062"/>
      <c r="AT300" s="1062"/>
      <c r="AU300" s="1062"/>
      <c r="AV300" s="1062"/>
      <c r="AW300" s="1044"/>
      <c r="AX300" s="617"/>
      <c r="AY300" s="618"/>
      <c r="AZ300" s="618"/>
      <c r="BA300" s="618"/>
      <c r="BB300" s="618"/>
      <c r="BC300" s="618"/>
      <c r="BD300" s="618"/>
      <c r="BE300" s="618"/>
      <c r="BF300" s="62"/>
    </row>
    <row r="301" spans="1:67" ht="6" customHeight="1" thickBot="1" x14ac:dyDescent="0.45">
      <c r="A301" s="431"/>
      <c r="B301" s="1070" t="s">
        <v>238</v>
      </c>
      <c r="C301" s="1071"/>
      <c r="D301" s="1071"/>
      <c r="E301" s="1071"/>
      <c r="F301" s="1072"/>
      <c r="G301" s="1077">
        <f>給与!G36</f>
        <v>0</v>
      </c>
      <c r="H301" s="1078"/>
      <c r="I301" s="1078"/>
      <c r="J301" s="1078"/>
      <c r="K301" s="1078"/>
      <c r="L301" s="1078"/>
      <c r="M301" s="1078"/>
      <c r="N301" s="1078"/>
      <c r="O301" s="1078"/>
      <c r="P301" s="1079"/>
      <c r="Q301" s="440"/>
      <c r="R301" s="1054"/>
      <c r="S301" s="1055"/>
      <c r="T301" s="1055"/>
      <c r="U301" s="1055"/>
      <c r="V301" s="625"/>
      <c r="W301" s="1132"/>
      <c r="X301" s="1132"/>
      <c r="Y301" s="1132"/>
      <c r="Z301" s="1132"/>
      <c r="AA301" s="1132"/>
      <c r="AB301" s="1132"/>
      <c r="AC301" s="626"/>
      <c r="AD301" s="1133"/>
      <c r="AE301" s="1134"/>
      <c r="AF301" s="1134"/>
      <c r="AG301" s="1134"/>
      <c r="AH301" s="1134"/>
      <c r="AI301" s="1134"/>
      <c r="AJ301" s="1134"/>
      <c r="AK301" s="1134"/>
      <c r="AL301" s="1134"/>
      <c r="AM301" s="1135"/>
      <c r="AN301" s="1063"/>
      <c r="AO301" s="1064"/>
      <c r="AP301" s="1064"/>
      <c r="AQ301" s="1064"/>
      <c r="AR301" s="1064"/>
      <c r="AS301" s="1064"/>
      <c r="AT301" s="1064"/>
      <c r="AU301" s="1064"/>
      <c r="AV301" s="1064"/>
      <c r="AW301" s="1045"/>
      <c r="AX301" s="619"/>
      <c r="AY301" s="620"/>
      <c r="AZ301" s="620"/>
      <c r="BA301" s="620"/>
      <c r="BB301" s="620"/>
      <c r="BC301" s="620"/>
      <c r="BD301" s="620"/>
      <c r="BE301" s="620"/>
      <c r="BF301" s="63"/>
    </row>
    <row r="302" spans="1:67" ht="6" customHeight="1" x14ac:dyDescent="0.4">
      <c r="A302" s="431"/>
      <c r="B302" s="1073"/>
      <c r="C302" s="718"/>
      <c r="D302" s="718"/>
      <c r="E302" s="718"/>
      <c r="F302" s="1074"/>
      <c r="G302" s="1080"/>
      <c r="H302" s="1081"/>
      <c r="I302" s="1081"/>
      <c r="J302" s="1081"/>
      <c r="K302" s="1081"/>
      <c r="L302" s="1081"/>
      <c r="M302" s="1081"/>
      <c r="N302" s="1081"/>
      <c r="O302" s="1081"/>
      <c r="P302" s="1082"/>
      <c r="Q302" s="440"/>
      <c r="R302" s="64"/>
      <c r="S302" s="64"/>
      <c r="T302" s="64"/>
      <c r="U302" s="64"/>
      <c r="V302" s="64"/>
      <c r="W302" s="64"/>
      <c r="X302" s="64"/>
      <c r="Y302" s="64"/>
      <c r="Z302" s="64"/>
      <c r="AA302" s="64"/>
      <c r="AB302" s="64"/>
      <c r="AC302" s="64"/>
      <c r="AD302" s="65"/>
      <c r="AE302" s="65"/>
      <c r="AF302" s="65"/>
      <c r="AG302" s="65"/>
      <c r="AH302" s="65"/>
      <c r="AI302" s="65"/>
      <c r="AJ302" s="440"/>
      <c r="AK302" s="440"/>
      <c r="AL302" s="440"/>
      <c r="AM302" s="440"/>
      <c r="AN302" s="1086" t="s">
        <v>239</v>
      </c>
      <c r="AO302" s="1087"/>
      <c r="AP302" s="1087"/>
      <c r="AQ302" s="1087"/>
      <c r="AR302" s="1087"/>
      <c r="AS302" s="1087"/>
      <c r="AT302" s="1087"/>
      <c r="AU302" s="1087"/>
      <c r="AV302" s="1087"/>
      <c r="AW302" s="1088"/>
      <c r="AX302" s="678"/>
      <c r="AY302" s="627"/>
      <c r="AZ302" s="627"/>
      <c r="BA302" s="627"/>
      <c r="BB302" s="627"/>
      <c r="BC302" s="627"/>
      <c r="BD302" s="627"/>
      <c r="BE302" s="627"/>
      <c r="BF302" s="61"/>
    </row>
    <row r="303" spans="1:67" ht="6" customHeight="1" thickBot="1" x14ac:dyDescent="0.45">
      <c r="A303" s="431"/>
      <c r="B303" s="1075"/>
      <c r="C303" s="721"/>
      <c r="D303" s="721"/>
      <c r="E303" s="721"/>
      <c r="F303" s="1076"/>
      <c r="G303" s="1083"/>
      <c r="H303" s="1084"/>
      <c r="I303" s="1084"/>
      <c r="J303" s="1084"/>
      <c r="K303" s="1084"/>
      <c r="L303" s="1084"/>
      <c r="M303" s="1084"/>
      <c r="N303" s="1084"/>
      <c r="O303" s="1084"/>
      <c r="P303" s="1085"/>
      <c r="Q303" s="440"/>
      <c r="R303" s="65"/>
      <c r="S303" s="65"/>
      <c r="T303" s="65"/>
      <c r="U303" s="65"/>
      <c r="V303" s="65"/>
      <c r="W303" s="65"/>
      <c r="X303" s="65"/>
      <c r="Y303" s="65"/>
      <c r="Z303" s="65"/>
      <c r="AA303" s="65"/>
      <c r="AB303" s="65"/>
      <c r="AC303" s="65"/>
      <c r="AD303" s="65"/>
      <c r="AE303" s="65"/>
      <c r="AF303" s="65"/>
      <c r="AG303" s="65"/>
      <c r="AH303" s="65"/>
      <c r="AI303" s="65"/>
      <c r="AJ303" s="440"/>
      <c r="AK303" s="440"/>
      <c r="AL303" s="440"/>
      <c r="AM303" s="440"/>
      <c r="AN303" s="1089"/>
      <c r="AO303" s="1090"/>
      <c r="AP303" s="1090"/>
      <c r="AQ303" s="1090"/>
      <c r="AR303" s="1090"/>
      <c r="AS303" s="1090"/>
      <c r="AT303" s="1090"/>
      <c r="AU303" s="1090"/>
      <c r="AV303" s="1090"/>
      <c r="AW303" s="1091"/>
      <c r="AX303" s="617"/>
      <c r="AY303" s="618"/>
      <c r="AZ303" s="618"/>
      <c r="BA303" s="618"/>
      <c r="BB303" s="618"/>
      <c r="BC303" s="618"/>
      <c r="BD303" s="618"/>
      <c r="BE303" s="618"/>
      <c r="BF303" s="62"/>
    </row>
    <row r="304" spans="1:67" ht="6" customHeight="1" thickBot="1" x14ac:dyDescent="0.45">
      <c r="A304" s="431"/>
      <c r="B304" s="431"/>
      <c r="C304" s="431"/>
      <c r="D304" s="431"/>
      <c r="E304" s="431"/>
      <c r="F304" s="431"/>
      <c r="G304" s="431"/>
      <c r="H304" s="431"/>
      <c r="I304" s="431"/>
      <c r="J304" s="431"/>
      <c r="K304" s="431"/>
      <c r="L304" s="431"/>
      <c r="M304" s="431"/>
      <c r="N304" s="431"/>
      <c r="O304" s="431"/>
      <c r="P304" s="431"/>
      <c r="Q304" s="440"/>
      <c r="R304" s="65"/>
      <c r="S304" s="65"/>
      <c r="T304" s="65"/>
      <c r="U304" s="65"/>
      <c r="V304" s="65"/>
      <c r="W304" s="65"/>
      <c r="X304" s="65"/>
      <c r="Y304" s="65"/>
      <c r="Z304" s="65"/>
      <c r="AA304" s="65"/>
      <c r="AB304" s="65"/>
      <c r="AC304" s="65"/>
      <c r="AD304" s="65"/>
      <c r="AE304" s="65"/>
      <c r="AF304" s="65"/>
      <c r="AG304" s="65"/>
      <c r="AH304" s="65"/>
      <c r="AI304" s="65"/>
      <c r="AJ304" s="440"/>
      <c r="AK304" s="440"/>
      <c r="AL304" s="440"/>
      <c r="AM304" s="440"/>
      <c r="AN304" s="1092"/>
      <c r="AO304" s="1093"/>
      <c r="AP304" s="1093"/>
      <c r="AQ304" s="1093"/>
      <c r="AR304" s="1093"/>
      <c r="AS304" s="1093"/>
      <c r="AT304" s="1093"/>
      <c r="AU304" s="1093"/>
      <c r="AV304" s="1093"/>
      <c r="AW304" s="1094"/>
      <c r="AX304" s="701"/>
      <c r="AY304" s="628"/>
      <c r="AZ304" s="628"/>
      <c r="BA304" s="628"/>
      <c r="BB304" s="628"/>
      <c r="BC304" s="628"/>
      <c r="BD304" s="628"/>
      <c r="BE304" s="628"/>
      <c r="BF304" s="66"/>
    </row>
    <row r="305" spans="1:59" ht="6" customHeight="1" x14ac:dyDescent="0.4">
      <c r="A305" s="431"/>
      <c r="B305" s="431"/>
      <c r="C305" s="431"/>
      <c r="D305" s="431"/>
      <c r="E305" s="431"/>
      <c r="F305" s="431"/>
      <c r="G305" s="431"/>
      <c r="H305" s="431"/>
      <c r="I305" s="431"/>
      <c r="J305" s="431"/>
      <c r="K305" s="431"/>
      <c r="L305" s="431"/>
      <c r="M305" s="431"/>
      <c r="N305" s="431"/>
      <c r="O305" s="431"/>
      <c r="P305" s="431"/>
      <c r="Q305" s="440"/>
      <c r="R305" s="431"/>
      <c r="S305" s="431"/>
      <c r="T305" s="431"/>
      <c r="U305" s="431"/>
      <c r="V305" s="431"/>
      <c r="W305" s="431"/>
      <c r="X305" s="431"/>
      <c r="Y305" s="431"/>
      <c r="Z305" s="431"/>
      <c r="AA305" s="431"/>
      <c r="AB305" s="431"/>
      <c r="AC305" s="431"/>
      <c r="AD305" s="431"/>
      <c r="AE305" s="431"/>
      <c r="AF305" s="431"/>
      <c r="AG305" s="431"/>
      <c r="AH305" s="431"/>
      <c r="AI305" s="431"/>
      <c r="AJ305" s="431"/>
      <c r="AK305" s="431"/>
      <c r="AL305" s="431"/>
      <c r="AM305" s="431"/>
      <c r="AN305" s="431"/>
      <c r="AO305" s="431"/>
      <c r="AP305" s="431"/>
      <c r="AQ305" s="431"/>
      <c r="AR305" s="431"/>
      <c r="AS305" s="431"/>
      <c r="AT305" s="431"/>
      <c r="AU305" s="431"/>
      <c r="AV305" s="431"/>
      <c r="AW305" s="431"/>
      <c r="AX305" s="431"/>
      <c r="AY305" s="431"/>
      <c r="AZ305" s="431"/>
      <c r="BA305" s="431"/>
      <c r="BB305" s="431"/>
      <c r="BC305" s="431"/>
      <c r="BD305" s="431"/>
      <c r="BE305" s="431"/>
      <c r="BF305" s="431"/>
    </row>
    <row r="306" spans="1:59" ht="6" customHeight="1" x14ac:dyDescent="0.4">
      <c r="A306" s="431"/>
      <c r="B306" s="431"/>
      <c r="C306" s="431"/>
      <c r="D306" s="431"/>
      <c r="E306" s="431"/>
      <c r="F306" s="431"/>
      <c r="G306" s="431"/>
      <c r="H306" s="431"/>
      <c r="I306" s="431"/>
      <c r="J306" s="431"/>
      <c r="K306" s="431"/>
      <c r="L306" s="431"/>
      <c r="M306" s="431"/>
      <c r="N306" s="431"/>
      <c r="O306" s="431"/>
      <c r="P306" s="431"/>
      <c r="Q306" s="431"/>
      <c r="R306" s="431"/>
      <c r="S306" s="431"/>
      <c r="T306" s="431"/>
      <c r="U306" s="431"/>
      <c r="V306" s="431"/>
      <c r="W306" s="431"/>
      <c r="X306" s="440"/>
      <c r="Y306" s="407"/>
      <c r="Z306" s="407"/>
      <c r="AA306" s="407"/>
      <c r="AB306" s="407"/>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31"/>
      <c r="BB306" s="431"/>
      <c r="BC306" s="431"/>
      <c r="BD306" s="431"/>
      <c r="BE306" s="431"/>
      <c r="BF306" s="431"/>
      <c r="BG306" s="47"/>
    </row>
    <row r="307" spans="1:59" ht="6" customHeight="1" x14ac:dyDescent="0.4">
      <c r="A307" s="431"/>
      <c r="B307" s="1095" t="s">
        <v>240</v>
      </c>
      <c r="C307" s="1095"/>
      <c r="D307" s="1095"/>
      <c r="E307" s="1095"/>
      <c r="F307" s="1095"/>
      <c r="G307" s="1095"/>
      <c r="H307" s="1095"/>
      <c r="I307" s="1095"/>
      <c r="J307" s="1095"/>
      <c r="K307" s="1095"/>
      <c r="L307" s="1095"/>
      <c r="M307" s="1095"/>
      <c r="N307" s="1095"/>
      <c r="O307" s="1095"/>
      <c r="P307" s="1095"/>
      <c r="Q307" s="1095"/>
      <c r="R307" s="1095"/>
      <c r="S307" s="1095"/>
      <c r="T307" s="1095"/>
      <c r="U307" s="1095"/>
      <c r="V307" s="1095"/>
      <c r="W307" s="1095"/>
      <c r="X307" s="1095"/>
      <c r="Y307" s="1095"/>
      <c r="Z307" s="1095"/>
      <c r="AA307" s="1095"/>
      <c r="AB307" s="1095"/>
      <c r="AC307" s="1095"/>
      <c r="AD307" s="1095"/>
      <c r="AE307" s="1095"/>
      <c r="AF307" s="1095"/>
      <c r="AG307" s="1095"/>
      <c r="AH307" s="1095"/>
      <c r="AI307" s="404"/>
      <c r="AJ307" s="404"/>
      <c r="AK307" s="404"/>
      <c r="AL307" s="404"/>
      <c r="AM307" s="404"/>
      <c r="AN307" s="404"/>
      <c r="AO307" s="404"/>
      <c r="AP307" s="404"/>
      <c r="AQ307" s="404"/>
      <c r="AR307" s="404"/>
      <c r="AS307" s="404"/>
      <c r="AT307" s="404"/>
      <c r="AU307" s="404"/>
      <c r="AV307" s="404"/>
      <c r="AW307" s="404"/>
      <c r="AX307" s="404"/>
      <c r="AY307" s="404"/>
      <c r="AZ307" s="404"/>
      <c r="BA307" s="431"/>
      <c r="BB307" s="431"/>
      <c r="BC307" s="431"/>
      <c r="BD307" s="431"/>
      <c r="BE307" s="431"/>
      <c r="BF307" s="431"/>
      <c r="BG307" s="47"/>
    </row>
    <row r="308" spans="1:59" ht="6" customHeight="1" x14ac:dyDescent="0.4">
      <c r="A308" s="431"/>
      <c r="B308" s="1095"/>
      <c r="C308" s="1095"/>
      <c r="D308" s="1095"/>
      <c r="E308" s="1095"/>
      <c r="F308" s="1095"/>
      <c r="G308" s="1095"/>
      <c r="H308" s="1095"/>
      <c r="I308" s="1095"/>
      <c r="J308" s="1095"/>
      <c r="K308" s="1095"/>
      <c r="L308" s="1095"/>
      <c r="M308" s="1095"/>
      <c r="N308" s="1095"/>
      <c r="O308" s="1095"/>
      <c r="P308" s="1095"/>
      <c r="Q308" s="1095"/>
      <c r="R308" s="1095"/>
      <c r="S308" s="1095"/>
      <c r="T308" s="1095"/>
      <c r="U308" s="1095"/>
      <c r="V308" s="1095"/>
      <c r="W308" s="1095"/>
      <c r="X308" s="1095"/>
      <c r="Y308" s="1095"/>
      <c r="Z308" s="1095"/>
      <c r="AA308" s="1095"/>
      <c r="AB308" s="1095"/>
      <c r="AC308" s="1095"/>
      <c r="AD308" s="1095"/>
      <c r="AE308" s="1095"/>
      <c r="AF308" s="1095"/>
      <c r="AG308" s="1095"/>
      <c r="AH308" s="1095"/>
      <c r="AI308" s="440"/>
      <c r="AJ308" s="440"/>
      <c r="AK308" s="440"/>
      <c r="AL308" s="440"/>
      <c r="AM308" s="440"/>
      <c r="AN308" s="440"/>
      <c r="AO308" s="440"/>
      <c r="AP308" s="440"/>
      <c r="AQ308" s="440"/>
      <c r="AR308" s="440"/>
      <c r="AS308" s="440"/>
      <c r="AT308" s="440"/>
      <c r="AU308" s="440"/>
      <c r="AV308" s="440"/>
      <c r="AW308" s="440"/>
      <c r="AX308" s="440"/>
      <c r="AY308" s="440"/>
      <c r="AZ308" s="440"/>
      <c r="BA308" s="440"/>
      <c r="BB308" s="440"/>
      <c r="BC308" s="440"/>
      <c r="BD308" s="440"/>
      <c r="BE308" s="440"/>
      <c r="BF308" s="440"/>
      <c r="BG308" s="152"/>
    </row>
    <row r="309" spans="1:59" ht="6" customHeight="1" thickBot="1" x14ac:dyDescent="0.45">
      <c r="A309" s="431"/>
      <c r="B309" s="1095"/>
      <c r="C309" s="1095"/>
      <c r="D309" s="1095"/>
      <c r="E309" s="1095"/>
      <c r="F309" s="1095"/>
      <c r="G309" s="1095"/>
      <c r="H309" s="1095"/>
      <c r="I309" s="1095"/>
      <c r="J309" s="1095"/>
      <c r="K309" s="1095"/>
      <c r="L309" s="1095"/>
      <c r="M309" s="1095"/>
      <c r="N309" s="1095"/>
      <c r="O309" s="1095"/>
      <c r="P309" s="1095"/>
      <c r="Q309" s="1095"/>
      <c r="R309" s="1095"/>
      <c r="S309" s="1095"/>
      <c r="T309" s="1095"/>
      <c r="U309" s="1095"/>
      <c r="V309" s="1095"/>
      <c r="W309" s="1095"/>
      <c r="X309" s="1095"/>
      <c r="Y309" s="1095"/>
      <c r="Z309" s="1095"/>
      <c r="AA309" s="1095"/>
      <c r="AB309" s="1095"/>
      <c r="AC309" s="1095"/>
      <c r="AD309" s="1095"/>
      <c r="AE309" s="1095"/>
      <c r="AF309" s="1095"/>
      <c r="AG309" s="1095"/>
      <c r="AH309" s="1095"/>
      <c r="AI309" s="450"/>
      <c r="AJ309" s="450"/>
      <c r="AK309" s="450"/>
      <c r="AL309" s="450"/>
      <c r="AM309" s="450"/>
      <c r="AN309" s="431"/>
      <c r="AO309" s="431"/>
      <c r="AP309" s="431"/>
      <c r="AQ309" s="431"/>
      <c r="AR309" s="431"/>
      <c r="AS309" s="431"/>
      <c r="AT309" s="431"/>
      <c r="AU309" s="431"/>
      <c r="AV309" s="431"/>
      <c r="AW309" s="431"/>
      <c r="AX309" s="431"/>
      <c r="AY309" s="431"/>
      <c r="AZ309" s="431"/>
      <c r="BA309" s="431"/>
      <c r="BB309" s="431"/>
      <c r="BC309" s="431"/>
      <c r="BD309" s="431"/>
      <c r="BE309" s="431"/>
      <c r="BF309" s="431"/>
    </row>
    <row r="310" spans="1:59" ht="6" customHeight="1" x14ac:dyDescent="0.4">
      <c r="A310" s="431"/>
      <c r="B310" s="1096"/>
      <c r="C310" s="1097"/>
      <c r="D310" s="1097"/>
      <c r="E310" s="1097"/>
      <c r="F310" s="1097"/>
      <c r="G310" s="1097"/>
      <c r="H310" s="1097"/>
      <c r="I310" s="1097"/>
      <c r="J310" s="1100" t="s">
        <v>241</v>
      </c>
      <c r="K310" s="1101"/>
      <c r="L310" s="1101"/>
      <c r="M310" s="1101"/>
      <c r="N310" s="1101"/>
      <c r="O310" s="1101"/>
      <c r="P310" s="1101"/>
      <c r="Q310" s="1101"/>
      <c r="R310" s="1101"/>
      <c r="S310" s="1102"/>
      <c r="T310" s="1100" t="s">
        <v>242</v>
      </c>
      <c r="U310" s="1101"/>
      <c r="V310" s="1101"/>
      <c r="W310" s="1101"/>
      <c r="X310" s="1101"/>
      <c r="Y310" s="1101"/>
      <c r="Z310" s="1101"/>
      <c r="AA310" s="1101"/>
      <c r="AB310" s="1101"/>
      <c r="AC310" s="1102"/>
      <c r="AD310" s="1065" t="s">
        <v>243</v>
      </c>
      <c r="AE310" s="605"/>
      <c r="AF310" s="605"/>
      <c r="AG310" s="605"/>
      <c r="AH310" s="605"/>
      <c r="AI310" s="605"/>
      <c r="AJ310" s="605"/>
      <c r="AK310" s="605"/>
      <c r="AL310" s="605"/>
      <c r="AM310" s="606"/>
      <c r="AN310" s="1100" t="s">
        <v>244</v>
      </c>
      <c r="AO310" s="1101"/>
      <c r="AP310" s="1101"/>
      <c r="AQ310" s="1101"/>
      <c r="AR310" s="1101"/>
      <c r="AS310" s="1101"/>
      <c r="AT310" s="1101"/>
      <c r="AU310" s="1101"/>
      <c r="AV310" s="1102"/>
      <c r="AW310" s="1065" t="s">
        <v>245</v>
      </c>
      <c r="AX310" s="605"/>
      <c r="AY310" s="605"/>
      <c r="AZ310" s="605"/>
      <c r="BA310" s="605"/>
      <c r="BB310" s="605"/>
      <c r="BC310" s="605"/>
      <c r="BD310" s="605"/>
      <c r="BE310" s="605"/>
      <c r="BF310" s="1066"/>
    </row>
    <row r="311" spans="1:59" ht="6" customHeight="1" x14ac:dyDescent="0.4">
      <c r="A311" s="431"/>
      <c r="B311" s="1098"/>
      <c r="C311" s="1099"/>
      <c r="D311" s="1099"/>
      <c r="E311" s="1099"/>
      <c r="F311" s="1099"/>
      <c r="G311" s="1099"/>
      <c r="H311" s="1099"/>
      <c r="I311" s="1099"/>
      <c r="J311" s="1103"/>
      <c r="K311" s="864"/>
      <c r="L311" s="864"/>
      <c r="M311" s="864"/>
      <c r="N311" s="864"/>
      <c r="O311" s="864"/>
      <c r="P311" s="864"/>
      <c r="Q311" s="864"/>
      <c r="R311" s="864"/>
      <c r="S311" s="1104"/>
      <c r="T311" s="1103"/>
      <c r="U311" s="864"/>
      <c r="V311" s="864"/>
      <c r="W311" s="864"/>
      <c r="X311" s="864"/>
      <c r="Y311" s="864"/>
      <c r="Z311" s="864"/>
      <c r="AA311" s="864"/>
      <c r="AB311" s="864"/>
      <c r="AC311" s="1104"/>
      <c r="AD311" s="646"/>
      <c r="AE311" s="608"/>
      <c r="AF311" s="608"/>
      <c r="AG311" s="608"/>
      <c r="AH311" s="608"/>
      <c r="AI311" s="608"/>
      <c r="AJ311" s="608"/>
      <c r="AK311" s="608"/>
      <c r="AL311" s="608"/>
      <c r="AM311" s="609"/>
      <c r="AN311" s="1103"/>
      <c r="AO311" s="864"/>
      <c r="AP311" s="864"/>
      <c r="AQ311" s="864"/>
      <c r="AR311" s="864"/>
      <c r="AS311" s="864"/>
      <c r="AT311" s="864"/>
      <c r="AU311" s="864"/>
      <c r="AV311" s="1104"/>
      <c r="AW311" s="646"/>
      <c r="AX311" s="608"/>
      <c r="AY311" s="608"/>
      <c r="AZ311" s="608"/>
      <c r="BA311" s="608"/>
      <c r="BB311" s="608"/>
      <c r="BC311" s="608"/>
      <c r="BD311" s="608"/>
      <c r="BE311" s="608"/>
      <c r="BF311" s="1067"/>
    </row>
    <row r="312" spans="1:59" ht="6" customHeight="1" x14ac:dyDescent="0.4">
      <c r="A312" s="431"/>
      <c r="B312" s="1098"/>
      <c r="C312" s="1099"/>
      <c r="D312" s="1099"/>
      <c r="E312" s="1099"/>
      <c r="F312" s="1099"/>
      <c r="G312" s="1099"/>
      <c r="H312" s="1099"/>
      <c r="I312" s="1099"/>
      <c r="J312" s="1105"/>
      <c r="K312" s="865"/>
      <c r="L312" s="865"/>
      <c r="M312" s="865"/>
      <c r="N312" s="865"/>
      <c r="O312" s="865"/>
      <c r="P312" s="865"/>
      <c r="Q312" s="865"/>
      <c r="R312" s="865"/>
      <c r="S312" s="1106"/>
      <c r="T312" s="1105"/>
      <c r="U312" s="865"/>
      <c r="V312" s="865"/>
      <c r="W312" s="865"/>
      <c r="X312" s="865"/>
      <c r="Y312" s="865"/>
      <c r="Z312" s="865"/>
      <c r="AA312" s="865"/>
      <c r="AB312" s="865"/>
      <c r="AC312" s="1106"/>
      <c r="AD312" s="1068"/>
      <c r="AE312" s="611"/>
      <c r="AF312" s="611"/>
      <c r="AG312" s="611"/>
      <c r="AH312" s="611"/>
      <c r="AI312" s="611"/>
      <c r="AJ312" s="611"/>
      <c r="AK312" s="611"/>
      <c r="AL312" s="611"/>
      <c r="AM312" s="612"/>
      <c r="AN312" s="1105"/>
      <c r="AO312" s="865"/>
      <c r="AP312" s="865"/>
      <c r="AQ312" s="865"/>
      <c r="AR312" s="865"/>
      <c r="AS312" s="865"/>
      <c r="AT312" s="865"/>
      <c r="AU312" s="865"/>
      <c r="AV312" s="1106"/>
      <c r="AW312" s="1068"/>
      <c r="AX312" s="611"/>
      <c r="AY312" s="611"/>
      <c r="AZ312" s="611"/>
      <c r="BA312" s="611"/>
      <c r="BB312" s="611"/>
      <c r="BC312" s="611"/>
      <c r="BD312" s="611"/>
      <c r="BE312" s="611"/>
      <c r="BF312" s="1069"/>
    </row>
    <row r="313" spans="1:59" ht="6" customHeight="1" x14ac:dyDescent="0.4">
      <c r="A313" s="431"/>
      <c r="B313" s="1047" t="s">
        <v>246</v>
      </c>
      <c r="C313" s="657"/>
      <c r="D313" s="657"/>
      <c r="E313" s="658"/>
      <c r="F313" s="614" t="s">
        <v>247</v>
      </c>
      <c r="G313" s="614"/>
      <c r="H313" s="614"/>
      <c r="I313" s="614"/>
      <c r="J313" s="678" t="str">
        <f>[1]市申データ!G120</f>
        <v/>
      </c>
      <c r="K313" s="627"/>
      <c r="L313" s="627"/>
      <c r="M313" s="627"/>
      <c r="N313" s="627"/>
      <c r="O313" s="627"/>
      <c r="P313" s="627"/>
      <c r="Q313" s="627"/>
      <c r="R313" s="627"/>
      <c r="S313" s="1050" t="s">
        <v>248</v>
      </c>
      <c r="T313" s="678" t="str">
        <f>[1]市申データ!H120</f>
        <v/>
      </c>
      <c r="U313" s="627"/>
      <c r="V313" s="627"/>
      <c r="W313" s="627"/>
      <c r="X313" s="627"/>
      <c r="Y313" s="627"/>
      <c r="Z313" s="627"/>
      <c r="AA313" s="627"/>
      <c r="AB313" s="627"/>
      <c r="AC313" s="1050" t="s">
        <v>208</v>
      </c>
      <c r="AD313" s="678" t="str">
        <f>[1]市申データ!I120</f>
        <v/>
      </c>
      <c r="AE313" s="627"/>
      <c r="AF313" s="627"/>
      <c r="AG313" s="627"/>
      <c r="AH313" s="627"/>
      <c r="AI313" s="627"/>
      <c r="AJ313" s="627"/>
      <c r="AK313" s="627"/>
      <c r="AL313" s="627"/>
      <c r="AM313" s="1050" t="s">
        <v>248</v>
      </c>
      <c r="AN313" s="1038" t="str">
        <f>[1]市申データ!J120</f>
        <v/>
      </c>
      <c r="AO313" s="849"/>
      <c r="AP313" s="849"/>
      <c r="AQ313" s="849"/>
      <c r="AR313" s="849"/>
      <c r="AS313" s="849"/>
      <c r="AT313" s="849"/>
      <c r="AU313" s="849"/>
      <c r="AV313" s="1043" t="s">
        <v>209</v>
      </c>
      <c r="AW313" s="1021" t="s">
        <v>249</v>
      </c>
      <c r="AX313" s="849" t="str">
        <f>[1]市申データ!K120</f>
        <v/>
      </c>
      <c r="AY313" s="849"/>
      <c r="AZ313" s="849"/>
      <c r="BA313" s="849"/>
      <c r="BB313" s="849"/>
      <c r="BC313" s="849"/>
      <c r="BD313" s="849"/>
      <c r="BE313" s="849"/>
      <c r="BF313" s="1046" t="s">
        <v>209</v>
      </c>
    </row>
    <row r="314" spans="1:59" ht="6" customHeight="1" x14ac:dyDescent="0.4">
      <c r="A314" s="431"/>
      <c r="B314" s="1048"/>
      <c r="C314" s="660"/>
      <c r="D314" s="660"/>
      <c r="E314" s="661"/>
      <c r="F314" s="614"/>
      <c r="G314" s="614"/>
      <c r="H314" s="614"/>
      <c r="I314" s="614"/>
      <c r="J314" s="617"/>
      <c r="K314" s="618"/>
      <c r="L314" s="618"/>
      <c r="M314" s="618"/>
      <c r="N314" s="618"/>
      <c r="O314" s="618"/>
      <c r="P314" s="618"/>
      <c r="Q314" s="618"/>
      <c r="R314" s="618"/>
      <c r="S314" s="1051"/>
      <c r="T314" s="617"/>
      <c r="U314" s="618"/>
      <c r="V314" s="618"/>
      <c r="W314" s="618"/>
      <c r="X314" s="618"/>
      <c r="Y314" s="618"/>
      <c r="Z314" s="618"/>
      <c r="AA314" s="618"/>
      <c r="AB314" s="618"/>
      <c r="AC314" s="1051"/>
      <c r="AD314" s="617"/>
      <c r="AE314" s="618"/>
      <c r="AF314" s="618"/>
      <c r="AG314" s="618"/>
      <c r="AH314" s="618"/>
      <c r="AI314" s="618"/>
      <c r="AJ314" s="618"/>
      <c r="AK314" s="618"/>
      <c r="AL314" s="618"/>
      <c r="AM314" s="1051"/>
      <c r="AN314" s="1039"/>
      <c r="AO314" s="848"/>
      <c r="AP314" s="848"/>
      <c r="AQ314" s="848"/>
      <c r="AR314" s="848"/>
      <c r="AS314" s="848"/>
      <c r="AT314" s="848"/>
      <c r="AU314" s="848"/>
      <c r="AV314" s="1044"/>
      <c r="AW314" s="1022"/>
      <c r="AX314" s="848"/>
      <c r="AY314" s="848"/>
      <c r="AZ314" s="848"/>
      <c r="BA314" s="848"/>
      <c r="BB314" s="848"/>
      <c r="BC314" s="848"/>
      <c r="BD314" s="848"/>
      <c r="BE314" s="848"/>
      <c r="BF314" s="667"/>
    </row>
    <row r="315" spans="1:59" ht="6" customHeight="1" x14ac:dyDescent="0.4">
      <c r="A315" s="431"/>
      <c r="B315" s="1048"/>
      <c r="C315" s="660"/>
      <c r="D315" s="660"/>
      <c r="E315" s="661"/>
      <c r="F315" s="614"/>
      <c r="G315" s="614"/>
      <c r="H315" s="614"/>
      <c r="I315" s="614"/>
      <c r="J315" s="619"/>
      <c r="K315" s="620"/>
      <c r="L315" s="620"/>
      <c r="M315" s="620"/>
      <c r="N315" s="620"/>
      <c r="O315" s="620"/>
      <c r="P315" s="620"/>
      <c r="Q315" s="620"/>
      <c r="R315" s="620"/>
      <c r="S315" s="1052"/>
      <c r="T315" s="619"/>
      <c r="U315" s="620"/>
      <c r="V315" s="620"/>
      <c r="W315" s="620"/>
      <c r="X315" s="620"/>
      <c r="Y315" s="620"/>
      <c r="Z315" s="620"/>
      <c r="AA315" s="620"/>
      <c r="AB315" s="620"/>
      <c r="AC315" s="1052"/>
      <c r="AD315" s="619"/>
      <c r="AE315" s="620"/>
      <c r="AF315" s="620"/>
      <c r="AG315" s="620"/>
      <c r="AH315" s="620"/>
      <c r="AI315" s="620"/>
      <c r="AJ315" s="620"/>
      <c r="AK315" s="620"/>
      <c r="AL315" s="620"/>
      <c r="AM315" s="1052"/>
      <c r="AN315" s="1039"/>
      <c r="AO315" s="848"/>
      <c r="AP315" s="848"/>
      <c r="AQ315" s="848"/>
      <c r="AR315" s="848"/>
      <c r="AS315" s="848"/>
      <c r="AT315" s="848"/>
      <c r="AU315" s="848"/>
      <c r="AV315" s="1044"/>
      <c r="AW315" s="1042"/>
      <c r="AX315" s="1041"/>
      <c r="AY315" s="1041"/>
      <c r="AZ315" s="1041"/>
      <c r="BA315" s="1041"/>
      <c r="BB315" s="1041"/>
      <c r="BC315" s="1041"/>
      <c r="BD315" s="1041"/>
      <c r="BE315" s="1041"/>
      <c r="BF315" s="668"/>
    </row>
    <row r="316" spans="1:59" ht="6" customHeight="1" x14ac:dyDescent="0.4">
      <c r="A316" s="431"/>
      <c r="B316" s="1048"/>
      <c r="C316" s="660"/>
      <c r="D316" s="660"/>
      <c r="E316" s="661"/>
      <c r="F316" s="614" t="s">
        <v>250</v>
      </c>
      <c r="G316" s="614"/>
      <c r="H316" s="614"/>
      <c r="I316" s="614"/>
      <c r="J316" s="678" t="str">
        <f>[1]市申データ!G121</f>
        <v/>
      </c>
      <c r="K316" s="627"/>
      <c r="L316" s="627"/>
      <c r="M316" s="627"/>
      <c r="N316" s="627"/>
      <c r="O316" s="627"/>
      <c r="P316" s="627"/>
      <c r="Q316" s="627"/>
      <c r="R316" s="627"/>
      <c r="S316" s="67"/>
      <c r="T316" s="678" t="str">
        <f>[1]市申データ!H121</f>
        <v/>
      </c>
      <c r="U316" s="627"/>
      <c r="V316" s="627"/>
      <c r="W316" s="627"/>
      <c r="X316" s="627"/>
      <c r="Y316" s="627"/>
      <c r="Z316" s="627"/>
      <c r="AA316" s="627"/>
      <c r="AB316" s="627"/>
      <c r="AC316" s="67"/>
      <c r="AD316" s="678" t="str">
        <f>[1]市申データ!I121</f>
        <v/>
      </c>
      <c r="AE316" s="627"/>
      <c r="AF316" s="627"/>
      <c r="AG316" s="627"/>
      <c r="AH316" s="627"/>
      <c r="AI316" s="627"/>
      <c r="AJ316" s="627"/>
      <c r="AK316" s="627"/>
      <c r="AL316" s="627"/>
      <c r="AM316" s="67"/>
      <c r="AN316" s="1039"/>
      <c r="AO316" s="848"/>
      <c r="AP316" s="848"/>
      <c r="AQ316" s="848"/>
      <c r="AR316" s="848"/>
      <c r="AS316" s="848"/>
      <c r="AT316" s="848"/>
      <c r="AU316" s="848"/>
      <c r="AV316" s="1044"/>
      <c r="AW316" s="1021" t="s">
        <v>251</v>
      </c>
      <c r="AX316" s="849" t="str">
        <f>[1]市申データ!K121</f>
        <v/>
      </c>
      <c r="AY316" s="849"/>
      <c r="AZ316" s="849"/>
      <c r="BA316" s="849"/>
      <c r="BB316" s="849"/>
      <c r="BC316" s="849"/>
      <c r="BD316" s="849"/>
      <c r="BE316" s="849"/>
      <c r="BF316" s="868"/>
    </row>
    <row r="317" spans="1:59" ht="6" customHeight="1" x14ac:dyDescent="0.4">
      <c r="A317" s="431"/>
      <c r="B317" s="1048"/>
      <c r="C317" s="660"/>
      <c r="D317" s="660"/>
      <c r="E317" s="661"/>
      <c r="F317" s="614"/>
      <c r="G317" s="614"/>
      <c r="H317" s="614"/>
      <c r="I317" s="614"/>
      <c r="J317" s="617"/>
      <c r="K317" s="618"/>
      <c r="L317" s="618"/>
      <c r="M317" s="618"/>
      <c r="N317" s="618"/>
      <c r="O317" s="618"/>
      <c r="P317" s="618"/>
      <c r="Q317" s="618"/>
      <c r="R317" s="618"/>
      <c r="S317" s="68"/>
      <c r="T317" s="617"/>
      <c r="U317" s="618"/>
      <c r="V317" s="618"/>
      <c r="W317" s="618"/>
      <c r="X317" s="618"/>
      <c r="Y317" s="618"/>
      <c r="Z317" s="618"/>
      <c r="AA317" s="618"/>
      <c r="AB317" s="618"/>
      <c r="AC317" s="68"/>
      <c r="AD317" s="617"/>
      <c r="AE317" s="618"/>
      <c r="AF317" s="618"/>
      <c r="AG317" s="618"/>
      <c r="AH317" s="618"/>
      <c r="AI317" s="618"/>
      <c r="AJ317" s="618"/>
      <c r="AK317" s="618"/>
      <c r="AL317" s="618"/>
      <c r="AM317" s="68"/>
      <c r="AN317" s="1039"/>
      <c r="AO317" s="848"/>
      <c r="AP317" s="848"/>
      <c r="AQ317" s="848"/>
      <c r="AR317" s="848"/>
      <c r="AS317" s="848"/>
      <c r="AT317" s="848"/>
      <c r="AU317" s="848"/>
      <c r="AV317" s="1044"/>
      <c r="AW317" s="1022"/>
      <c r="AX317" s="848"/>
      <c r="AY317" s="848"/>
      <c r="AZ317" s="848"/>
      <c r="BA317" s="848"/>
      <c r="BB317" s="848"/>
      <c r="BC317" s="848"/>
      <c r="BD317" s="848"/>
      <c r="BE317" s="848"/>
      <c r="BF317" s="869"/>
    </row>
    <row r="318" spans="1:59" ht="6" customHeight="1" x14ac:dyDescent="0.4">
      <c r="A318" s="431"/>
      <c r="B318" s="1049"/>
      <c r="C318" s="663"/>
      <c r="D318" s="663"/>
      <c r="E318" s="664"/>
      <c r="F318" s="614"/>
      <c r="G318" s="614"/>
      <c r="H318" s="614"/>
      <c r="I318" s="614"/>
      <c r="J318" s="619"/>
      <c r="K318" s="620"/>
      <c r="L318" s="620"/>
      <c r="M318" s="620"/>
      <c r="N318" s="620"/>
      <c r="O318" s="620"/>
      <c r="P318" s="620"/>
      <c r="Q318" s="620"/>
      <c r="R318" s="620"/>
      <c r="S318" s="69"/>
      <c r="T318" s="619"/>
      <c r="U318" s="620"/>
      <c r="V318" s="620"/>
      <c r="W318" s="620"/>
      <c r="X318" s="620"/>
      <c r="Y318" s="620"/>
      <c r="Z318" s="620"/>
      <c r="AA318" s="620"/>
      <c r="AB318" s="620"/>
      <c r="AC318" s="69"/>
      <c r="AD318" s="619"/>
      <c r="AE318" s="620"/>
      <c r="AF318" s="620"/>
      <c r="AG318" s="620"/>
      <c r="AH318" s="620"/>
      <c r="AI318" s="620"/>
      <c r="AJ318" s="620"/>
      <c r="AK318" s="620"/>
      <c r="AL318" s="620"/>
      <c r="AM318" s="69"/>
      <c r="AN318" s="1040"/>
      <c r="AO318" s="1041"/>
      <c r="AP318" s="1041"/>
      <c r="AQ318" s="1041"/>
      <c r="AR318" s="1041"/>
      <c r="AS318" s="1041"/>
      <c r="AT318" s="1041"/>
      <c r="AU318" s="1041"/>
      <c r="AV318" s="1045"/>
      <c r="AW318" s="1042"/>
      <c r="AX318" s="1041"/>
      <c r="AY318" s="1041"/>
      <c r="AZ318" s="1041"/>
      <c r="BA318" s="1041"/>
      <c r="BB318" s="1041"/>
      <c r="BC318" s="1041"/>
      <c r="BD318" s="1041"/>
      <c r="BE318" s="1041"/>
      <c r="BF318" s="870"/>
    </row>
    <row r="319" spans="1:59" ht="6" customHeight="1" x14ac:dyDescent="0.4">
      <c r="A319" s="431"/>
      <c r="B319" s="651" t="s">
        <v>252</v>
      </c>
      <c r="C319" s="614"/>
      <c r="D319" s="614"/>
      <c r="E319" s="614"/>
      <c r="F319" s="614"/>
      <c r="G319" s="614"/>
      <c r="H319" s="614"/>
      <c r="I319" s="614"/>
      <c r="J319" s="678" t="str">
        <f>[1]市申データ!G122</f>
        <v/>
      </c>
      <c r="K319" s="627"/>
      <c r="L319" s="627"/>
      <c r="M319" s="627"/>
      <c r="N319" s="627"/>
      <c r="O319" s="627"/>
      <c r="P319" s="627"/>
      <c r="Q319" s="627"/>
      <c r="R319" s="627"/>
      <c r="S319" s="67"/>
      <c r="T319" s="678" t="str">
        <f>[1]市申データ!H122</f>
        <v/>
      </c>
      <c r="U319" s="627"/>
      <c r="V319" s="627"/>
      <c r="W319" s="627"/>
      <c r="X319" s="627"/>
      <c r="Y319" s="627"/>
      <c r="Z319" s="627"/>
      <c r="AA319" s="627"/>
      <c r="AB319" s="627"/>
      <c r="AC319" s="67"/>
      <c r="AD319" s="678" t="str">
        <f>[1]市申データ!I122</f>
        <v/>
      </c>
      <c r="AE319" s="627"/>
      <c r="AF319" s="627"/>
      <c r="AG319" s="627"/>
      <c r="AH319" s="627"/>
      <c r="AI319" s="627"/>
      <c r="AJ319" s="627"/>
      <c r="AK319" s="627"/>
      <c r="AL319" s="627"/>
      <c r="AM319" s="67"/>
      <c r="AN319" s="1038" t="str">
        <f>[1]市申データ!J122</f>
        <v/>
      </c>
      <c r="AO319" s="849"/>
      <c r="AP319" s="849"/>
      <c r="AQ319" s="849"/>
      <c r="AR319" s="849"/>
      <c r="AS319" s="849"/>
      <c r="AT319" s="849"/>
      <c r="AU319" s="849"/>
      <c r="AV319" s="70"/>
      <c r="AW319" s="1021" t="s">
        <v>253</v>
      </c>
      <c r="AX319" s="849" t="str">
        <f>[1]市申データ!K122</f>
        <v/>
      </c>
      <c r="AY319" s="849"/>
      <c r="AZ319" s="849"/>
      <c r="BA319" s="849"/>
      <c r="BB319" s="849"/>
      <c r="BC319" s="849"/>
      <c r="BD319" s="849"/>
      <c r="BE319" s="849"/>
      <c r="BF319" s="868"/>
    </row>
    <row r="320" spans="1:59" ht="6" customHeight="1" x14ac:dyDescent="0.4">
      <c r="A320" s="431"/>
      <c r="B320" s="651"/>
      <c r="C320" s="614"/>
      <c r="D320" s="614"/>
      <c r="E320" s="614"/>
      <c r="F320" s="614"/>
      <c r="G320" s="614"/>
      <c r="H320" s="614"/>
      <c r="I320" s="614"/>
      <c r="J320" s="617"/>
      <c r="K320" s="618"/>
      <c r="L320" s="618"/>
      <c r="M320" s="618"/>
      <c r="N320" s="618"/>
      <c r="O320" s="618"/>
      <c r="P320" s="618"/>
      <c r="Q320" s="618"/>
      <c r="R320" s="618"/>
      <c r="S320" s="68"/>
      <c r="T320" s="617"/>
      <c r="U320" s="618"/>
      <c r="V320" s="618"/>
      <c r="W320" s="618"/>
      <c r="X320" s="618"/>
      <c r="Y320" s="618"/>
      <c r="Z320" s="618"/>
      <c r="AA320" s="618"/>
      <c r="AB320" s="618"/>
      <c r="AC320" s="68"/>
      <c r="AD320" s="617"/>
      <c r="AE320" s="618"/>
      <c r="AF320" s="618"/>
      <c r="AG320" s="618"/>
      <c r="AH320" s="618"/>
      <c r="AI320" s="618"/>
      <c r="AJ320" s="618"/>
      <c r="AK320" s="618"/>
      <c r="AL320" s="618"/>
      <c r="AM320" s="68"/>
      <c r="AN320" s="1039"/>
      <c r="AO320" s="848"/>
      <c r="AP320" s="848"/>
      <c r="AQ320" s="848"/>
      <c r="AR320" s="848"/>
      <c r="AS320" s="848"/>
      <c r="AT320" s="848"/>
      <c r="AU320" s="848"/>
      <c r="AV320" s="71"/>
      <c r="AW320" s="1022"/>
      <c r="AX320" s="848"/>
      <c r="AY320" s="848"/>
      <c r="AZ320" s="848"/>
      <c r="BA320" s="848"/>
      <c r="BB320" s="848"/>
      <c r="BC320" s="848"/>
      <c r="BD320" s="848"/>
      <c r="BE320" s="848"/>
      <c r="BF320" s="869"/>
    </row>
    <row r="321" spans="1:69" ht="6" customHeight="1" thickBot="1" x14ac:dyDescent="0.45">
      <c r="A321" s="431"/>
      <c r="B321" s="1037"/>
      <c r="C321" s="650"/>
      <c r="D321" s="650"/>
      <c r="E321" s="650"/>
      <c r="F321" s="650"/>
      <c r="G321" s="650"/>
      <c r="H321" s="650"/>
      <c r="I321" s="650"/>
      <c r="J321" s="619"/>
      <c r="K321" s="620"/>
      <c r="L321" s="620"/>
      <c r="M321" s="620"/>
      <c r="N321" s="620"/>
      <c r="O321" s="620"/>
      <c r="P321" s="620"/>
      <c r="Q321" s="620"/>
      <c r="R321" s="620"/>
      <c r="S321" s="72"/>
      <c r="T321" s="619"/>
      <c r="U321" s="620"/>
      <c r="V321" s="620"/>
      <c r="W321" s="620"/>
      <c r="X321" s="620"/>
      <c r="Y321" s="620"/>
      <c r="Z321" s="620"/>
      <c r="AA321" s="620"/>
      <c r="AB321" s="620"/>
      <c r="AC321" s="72"/>
      <c r="AD321" s="619"/>
      <c r="AE321" s="620"/>
      <c r="AF321" s="620"/>
      <c r="AG321" s="620"/>
      <c r="AH321" s="620"/>
      <c r="AI321" s="620"/>
      <c r="AJ321" s="620"/>
      <c r="AK321" s="620"/>
      <c r="AL321" s="620"/>
      <c r="AM321" s="72"/>
      <c r="AN321" s="1040"/>
      <c r="AO321" s="1041"/>
      <c r="AP321" s="1041"/>
      <c r="AQ321" s="1041"/>
      <c r="AR321" s="1041"/>
      <c r="AS321" s="1041"/>
      <c r="AT321" s="1041"/>
      <c r="AU321" s="1041"/>
      <c r="AV321" s="73"/>
      <c r="AW321" s="1042"/>
      <c r="AX321" s="1041"/>
      <c r="AY321" s="1041"/>
      <c r="AZ321" s="1041"/>
      <c r="BA321" s="1041"/>
      <c r="BB321" s="1041"/>
      <c r="BC321" s="1041"/>
      <c r="BD321" s="1041"/>
      <c r="BE321" s="1041"/>
      <c r="BF321" s="870"/>
    </row>
    <row r="322" spans="1:69" ht="6" customHeight="1" x14ac:dyDescent="0.4">
      <c r="A322" s="431"/>
      <c r="B322" s="1013" t="s">
        <v>254</v>
      </c>
      <c r="C322" s="1013"/>
      <c r="D322" s="1013"/>
      <c r="E322" s="1013"/>
      <c r="F322" s="1013"/>
      <c r="G322" s="1013"/>
      <c r="H322" s="1013"/>
      <c r="I322" s="1013"/>
      <c r="J322" s="1013"/>
      <c r="K322" s="1013"/>
      <c r="L322" s="1013"/>
      <c r="M322" s="1013"/>
      <c r="N322" s="1013"/>
      <c r="O322" s="1013"/>
      <c r="P322" s="1013"/>
      <c r="Q322" s="1013"/>
      <c r="R322" s="1013"/>
      <c r="S322" s="1013"/>
      <c r="T322" s="1013"/>
      <c r="U322" s="1013"/>
      <c r="V322" s="1013"/>
      <c r="W322" s="1013"/>
      <c r="X322" s="1013"/>
      <c r="Y322" s="1013"/>
      <c r="Z322" s="1013"/>
      <c r="AA322" s="1013"/>
      <c r="AB322" s="1013"/>
      <c r="AC322" s="1013"/>
      <c r="AD322" s="1013"/>
      <c r="AE322" s="1013"/>
      <c r="AF322" s="1013"/>
      <c r="AG322" s="1013"/>
      <c r="AH322" s="1013"/>
      <c r="AI322" s="1013"/>
      <c r="AJ322" s="1013"/>
      <c r="AK322" s="1013"/>
      <c r="AL322" s="1013"/>
      <c r="AM322" s="1013"/>
      <c r="AN322" s="1015" t="s">
        <v>255</v>
      </c>
      <c r="AO322" s="866"/>
      <c r="AP322" s="866"/>
      <c r="AQ322" s="866"/>
      <c r="AR322" s="866"/>
      <c r="AS322" s="866"/>
      <c r="AT322" s="866"/>
      <c r="AU322" s="866"/>
      <c r="AV322" s="1016"/>
      <c r="AW322" s="1021"/>
      <c r="AX322" s="849" t="str">
        <f>[1]市申データ!K123</f>
        <v/>
      </c>
      <c r="AY322" s="849"/>
      <c r="AZ322" s="849"/>
      <c r="BA322" s="849"/>
      <c r="BB322" s="849"/>
      <c r="BC322" s="849"/>
      <c r="BD322" s="849"/>
      <c r="BE322" s="849"/>
      <c r="BF322" s="868"/>
    </row>
    <row r="323" spans="1:69" ht="6" customHeight="1" x14ac:dyDescent="0.4">
      <c r="A323" s="431"/>
      <c r="B323" s="1014"/>
      <c r="C323" s="1014"/>
      <c r="D323" s="1014"/>
      <c r="E323" s="1014"/>
      <c r="F323" s="1014"/>
      <c r="G323" s="1014"/>
      <c r="H323" s="1014"/>
      <c r="I323" s="1014"/>
      <c r="J323" s="1014"/>
      <c r="K323" s="1014"/>
      <c r="L323" s="1014"/>
      <c r="M323" s="1014"/>
      <c r="N323" s="1014"/>
      <c r="O323" s="1014"/>
      <c r="P323" s="1014"/>
      <c r="Q323" s="1014"/>
      <c r="R323" s="1014"/>
      <c r="S323" s="1014"/>
      <c r="T323" s="1014"/>
      <c r="U323" s="1014"/>
      <c r="V323" s="1014"/>
      <c r="W323" s="1014"/>
      <c r="X323" s="1014"/>
      <c r="Y323" s="1014"/>
      <c r="Z323" s="1014"/>
      <c r="AA323" s="1014"/>
      <c r="AB323" s="1014"/>
      <c r="AC323" s="1014"/>
      <c r="AD323" s="1014"/>
      <c r="AE323" s="1014"/>
      <c r="AF323" s="1014"/>
      <c r="AG323" s="1014"/>
      <c r="AH323" s="1014"/>
      <c r="AI323" s="1014"/>
      <c r="AJ323" s="1014"/>
      <c r="AK323" s="1014"/>
      <c r="AL323" s="1014"/>
      <c r="AM323" s="1014"/>
      <c r="AN323" s="683"/>
      <c r="AO323" s="710"/>
      <c r="AP323" s="710"/>
      <c r="AQ323" s="710"/>
      <c r="AR323" s="710"/>
      <c r="AS323" s="710"/>
      <c r="AT323" s="710"/>
      <c r="AU323" s="710"/>
      <c r="AV323" s="1017"/>
      <c r="AW323" s="1022"/>
      <c r="AX323" s="848"/>
      <c r="AY323" s="848"/>
      <c r="AZ323" s="848"/>
      <c r="BA323" s="848"/>
      <c r="BB323" s="848"/>
      <c r="BC323" s="848"/>
      <c r="BD323" s="848"/>
      <c r="BE323" s="848"/>
      <c r="BF323" s="869"/>
    </row>
    <row r="324" spans="1:69" ht="6" customHeight="1" thickBot="1" x14ac:dyDescent="0.45">
      <c r="A324" s="431"/>
      <c r="B324" s="1014"/>
      <c r="C324" s="1014"/>
      <c r="D324" s="1014"/>
      <c r="E324" s="1014"/>
      <c r="F324" s="1014"/>
      <c r="G324" s="1014"/>
      <c r="H324" s="1014"/>
      <c r="I324" s="1014"/>
      <c r="J324" s="1014"/>
      <c r="K324" s="1014"/>
      <c r="L324" s="1014"/>
      <c r="M324" s="1014"/>
      <c r="N324" s="1014"/>
      <c r="O324" s="1014"/>
      <c r="P324" s="1014"/>
      <c r="Q324" s="1014"/>
      <c r="R324" s="1014"/>
      <c r="S324" s="1014"/>
      <c r="T324" s="1014"/>
      <c r="U324" s="1014"/>
      <c r="V324" s="1014"/>
      <c r="W324" s="1014"/>
      <c r="X324" s="1014"/>
      <c r="Y324" s="1014"/>
      <c r="Z324" s="1014"/>
      <c r="AA324" s="1014"/>
      <c r="AB324" s="1014"/>
      <c r="AC324" s="1014"/>
      <c r="AD324" s="1014"/>
      <c r="AE324" s="1014"/>
      <c r="AF324" s="1014"/>
      <c r="AG324" s="1014"/>
      <c r="AH324" s="1014"/>
      <c r="AI324" s="1014"/>
      <c r="AJ324" s="1014"/>
      <c r="AK324" s="1014"/>
      <c r="AL324" s="1014"/>
      <c r="AM324" s="1014"/>
      <c r="AN324" s="1018"/>
      <c r="AO324" s="1019"/>
      <c r="AP324" s="1019"/>
      <c r="AQ324" s="1019"/>
      <c r="AR324" s="1019"/>
      <c r="AS324" s="1019"/>
      <c r="AT324" s="1019"/>
      <c r="AU324" s="1019"/>
      <c r="AV324" s="1020"/>
      <c r="AW324" s="1023"/>
      <c r="AX324" s="1024"/>
      <c r="AY324" s="1024"/>
      <c r="AZ324" s="1024"/>
      <c r="BA324" s="1024"/>
      <c r="BB324" s="1024"/>
      <c r="BC324" s="1024"/>
      <c r="BD324" s="1024"/>
      <c r="BE324" s="1024"/>
      <c r="BF324" s="1025"/>
    </row>
    <row r="325" spans="1:69" ht="6" customHeight="1" x14ac:dyDescent="0.4">
      <c r="A325" s="431"/>
      <c r="B325" s="1014"/>
      <c r="C325" s="1014"/>
      <c r="D325" s="1014"/>
      <c r="E325" s="1014"/>
      <c r="F325" s="1014"/>
      <c r="G325" s="1014"/>
      <c r="H325" s="1014"/>
      <c r="I325" s="1014"/>
      <c r="J325" s="1014"/>
      <c r="K325" s="1014"/>
      <c r="L325" s="1014"/>
      <c r="M325" s="1014"/>
      <c r="N325" s="1014"/>
      <c r="O325" s="1014"/>
      <c r="P325" s="1014"/>
      <c r="Q325" s="1014"/>
      <c r="R325" s="1014"/>
      <c r="S325" s="1014"/>
      <c r="T325" s="1014"/>
      <c r="U325" s="1014"/>
      <c r="V325" s="1014"/>
      <c r="W325" s="1014"/>
      <c r="X325" s="1014"/>
      <c r="Y325" s="1014"/>
      <c r="Z325" s="1014"/>
      <c r="AA325" s="1014"/>
      <c r="AB325" s="1014"/>
      <c r="AC325" s="1014"/>
      <c r="AD325" s="1014"/>
      <c r="AE325" s="1014"/>
      <c r="AF325" s="1014"/>
      <c r="AG325" s="1014"/>
      <c r="AH325" s="1014"/>
      <c r="AI325" s="1014"/>
      <c r="AJ325" s="1014"/>
      <c r="AK325" s="1014"/>
      <c r="AL325" s="1014"/>
      <c r="AM325" s="1014"/>
      <c r="AN325" s="431"/>
      <c r="AO325" s="431"/>
      <c r="AP325" s="431"/>
      <c r="AQ325" s="431"/>
      <c r="AR325" s="431"/>
      <c r="AS325" s="431"/>
      <c r="AT325" s="431"/>
      <c r="AU325" s="431"/>
      <c r="AV325" s="431"/>
      <c r="AW325" s="431"/>
      <c r="AX325" s="431"/>
      <c r="AY325" s="431"/>
      <c r="AZ325" s="431"/>
      <c r="BA325" s="431"/>
      <c r="BB325" s="431"/>
      <c r="BC325" s="431"/>
      <c r="BD325" s="431"/>
      <c r="BE325" s="431"/>
      <c r="BF325" s="431"/>
    </row>
    <row r="326" spans="1:69" ht="6" customHeight="1" x14ac:dyDescent="0.4">
      <c r="A326" s="431"/>
      <c r="B326" s="1026" t="s">
        <v>256</v>
      </c>
      <c r="C326" s="1026"/>
      <c r="D326" s="1026"/>
      <c r="E326" s="1026"/>
      <c r="F326" s="1026"/>
      <c r="G326" s="1026"/>
      <c r="H326" s="1026"/>
      <c r="I326" s="1026"/>
      <c r="J326" s="1026"/>
      <c r="K326" s="1026"/>
      <c r="L326" s="1026"/>
      <c r="M326" s="1026"/>
      <c r="N326" s="1026"/>
      <c r="O326" s="1026"/>
      <c r="P326" s="1026"/>
      <c r="Q326" s="1026"/>
      <c r="R326" s="1026"/>
      <c r="S326" s="1026"/>
      <c r="T326" s="1026"/>
      <c r="U326" s="1026"/>
      <c r="V326" s="1026"/>
      <c r="W326" s="431"/>
      <c r="X326" s="431"/>
      <c r="Y326" s="431"/>
      <c r="Z326" s="431"/>
      <c r="AA326" s="431"/>
      <c r="AB326" s="431"/>
      <c r="AC326" s="431"/>
      <c r="AD326" s="431"/>
      <c r="AE326" s="431"/>
      <c r="AF326" s="431"/>
      <c r="AG326" s="431"/>
      <c r="AH326" s="431"/>
      <c r="AI326" s="431"/>
      <c r="AJ326" s="431"/>
      <c r="AK326" s="431"/>
      <c r="AL326" s="431"/>
      <c r="AM326" s="431"/>
      <c r="AN326" s="431"/>
      <c r="AO326" s="1027" t="s">
        <v>257</v>
      </c>
      <c r="AP326" s="1027"/>
      <c r="AQ326" s="1027"/>
      <c r="AR326" s="1027"/>
      <c r="AS326" s="1027"/>
      <c r="AT326" s="1027"/>
      <c r="AU326" s="1027"/>
      <c r="AV326" s="1027"/>
      <c r="AW326" s="1027"/>
      <c r="AX326" s="1027"/>
      <c r="AY326" s="1027"/>
      <c r="AZ326" s="1027"/>
      <c r="BA326" s="1027"/>
      <c r="BB326" s="1027"/>
      <c r="BC326" s="1027"/>
      <c r="BD326" s="1027"/>
      <c r="BE326" s="431"/>
      <c r="BF326" s="431"/>
    </row>
    <row r="327" spans="1:69" ht="6" customHeight="1" x14ac:dyDescent="0.4">
      <c r="A327" s="431"/>
      <c r="B327" s="1026"/>
      <c r="C327" s="1026"/>
      <c r="D327" s="1026"/>
      <c r="E327" s="1026"/>
      <c r="F327" s="1026"/>
      <c r="G327" s="1026"/>
      <c r="H327" s="1026"/>
      <c r="I327" s="1026"/>
      <c r="J327" s="1026"/>
      <c r="K327" s="1026"/>
      <c r="L327" s="1026"/>
      <c r="M327" s="1026"/>
      <c r="N327" s="1026"/>
      <c r="O327" s="1026"/>
      <c r="P327" s="1026"/>
      <c r="Q327" s="1026"/>
      <c r="R327" s="1026"/>
      <c r="S327" s="1026"/>
      <c r="T327" s="1026"/>
      <c r="U327" s="1026"/>
      <c r="V327" s="1026"/>
      <c r="W327" s="431"/>
      <c r="X327" s="431"/>
      <c r="Y327" s="431"/>
      <c r="Z327" s="431"/>
      <c r="AA327" s="431"/>
      <c r="AB327" s="431"/>
      <c r="AC327" s="431"/>
      <c r="AD327" s="431"/>
      <c r="AE327" s="431"/>
      <c r="AF327" s="431"/>
      <c r="AG327" s="431"/>
      <c r="AH327" s="431"/>
      <c r="AI327" s="431"/>
      <c r="AJ327" s="431"/>
      <c r="AK327" s="431"/>
      <c r="AL327" s="431"/>
      <c r="AM327" s="431"/>
      <c r="AN327" s="431"/>
      <c r="AO327" s="1027"/>
      <c r="AP327" s="1027"/>
      <c r="AQ327" s="1027"/>
      <c r="AR327" s="1027"/>
      <c r="AS327" s="1027"/>
      <c r="AT327" s="1027"/>
      <c r="AU327" s="1027"/>
      <c r="AV327" s="1027"/>
      <c r="AW327" s="1027"/>
      <c r="AX327" s="1027"/>
      <c r="AY327" s="1027"/>
      <c r="AZ327" s="1027"/>
      <c r="BA327" s="1027"/>
      <c r="BB327" s="1027"/>
      <c r="BC327" s="1027"/>
      <c r="BD327" s="1027"/>
      <c r="BE327" s="431"/>
      <c r="BF327" s="431"/>
    </row>
    <row r="328" spans="1:69" ht="6" customHeight="1" thickBot="1" x14ac:dyDescent="0.45">
      <c r="A328" s="431"/>
      <c r="B328" s="1026"/>
      <c r="C328" s="1026"/>
      <c r="D328" s="1026"/>
      <c r="E328" s="1026"/>
      <c r="F328" s="1026"/>
      <c r="G328" s="1026"/>
      <c r="H328" s="1026"/>
      <c r="I328" s="1026"/>
      <c r="J328" s="1026"/>
      <c r="K328" s="1026"/>
      <c r="L328" s="1026"/>
      <c r="M328" s="1026"/>
      <c r="N328" s="1026"/>
      <c r="O328" s="1026"/>
      <c r="P328" s="1026"/>
      <c r="Q328" s="1026"/>
      <c r="R328" s="1026"/>
      <c r="S328" s="1026"/>
      <c r="T328" s="1026"/>
      <c r="U328" s="1026"/>
      <c r="V328" s="1026"/>
      <c r="W328" s="431"/>
      <c r="X328" s="431"/>
      <c r="Y328" s="431"/>
      <c r="Z328" s="431"/>
      <c r="AA328" s="431"/>
      <c r="AB328" s="431"/>
      <c r="AC328" s="431"/>
      <c r="AD328" s="431"/>
      <c r="AE328" s="431"/>
      <c r="AF328" s="431"/>
      <c r="AG328" s="431"/>
      <c r="AH328" s="431"/>
      <c r="AI328" s="431"/>
      <c r="AJ328" s="431"/>
      <c r="AK328" s="431"/>
      <c r="AL328" s="431"/>
      <c r="AM328" s="431"/>
      <c r="AN328" s="431"/>
      <c r="AO328" s="1028"/>
      <c r="AP328" s="1028"/>
      <c r="AQ328" s="1028"/>
      <c r="AR328" s="1028"/>
      <c r="AS328" s="1028"/>
      <c r="AT328" s="1028"/>
      <c r="AU328" s="1028"/>
      <c r="AV328" s="1028"/>
      <c r="AW328" s="1028"/>
      <c r="AX328" s="1028"/>
      <c r="AY328" s="1028"/>
      <c r="AZ328" s="1028"/>
      <c r="BA328" s="1028"/>
      <c r="BB328" s="1028"/>
      <c r="BC328" s="1028"/>
      <c r="BD328" s="1028"/>
      <c r="BE328" s="431"/>
      <c r="BF328" s="431"/>
    </row>
    <row r="329" spans="1:69" ht="6" customHeight="1" x14ac:dyDescent="0.4">
      <c r="A329" s="431"/>
      <c r="B329" s="1034">
        <v>1</v>
      </c>
      <c r="C329" s="1035" t="s">
        <v>8</v>
      </c>
      <c r="D329" s="1036"/>
      <c r="E329" s="964" t="str">
        <f>PHONETIC(E331)</f>
        <v/>
      </c>
      <c r="F329" s="964"/>
      <c r="G329" s="964"/>
      <c r="H329" s="964"/>
      <c r="I329" s="964"/>
      <c r="J329" s="964"/>
      <c r="K329" s="964"/>
      <c r="L329" s="964"/>
      <c r="M329" s="964"/>
      <c r="N329" s="965" t="s">
        <v>258</v>
      </c>
      <c r="O329" s="966"/>
      <c r="P329" s="966"/>
      <c r="Q329" s="967" t="s">
        <v>120</v>
      </c>
      <c r="R329" s="945"/>
      <c r="S329" s="945"/>
      <c r="T329" s="945"/>
      <c r="U329" s="946"/>
      <c r="V329" s="947"/>
      <c r="W329" s="947"/>
      <c r="X329" s="947"/>
      <c r="Y329" s="947"/>
      <c r="Z329" s="947"/>
      <c r="AA329" s="947"/>
      <c r="AB329" s="948"/>
      <c r="AC329" s="949" t="s">
        <v>259</v>
      </c>
      <c r="AD329" s="949"/>
      <c r="AE329" s="949"/>
      <c r="AF329" s="950"/>
      <c r="AG329" s="951"/>
      <c r="AH329" s="951"/>
      <c r="AI329" s="951"/>
      <c r="AJ329" s="951"/>
      <c r="AK329" s="951"/>
      <c r="AL329" s="951"/>
      <c r="AM329" s="952"/>
      <c r="AN329" s="431"/>
      <c r="AO329" s="953" t="s">
        <v>260</v>
      </c>
      <c r="AP329" s="954"/>
      <c r="AQ329" s="954"/>
      <c r="AR329" s="954"/>
      <c r="AS329" s="954"/>
      <c r="AT329" s="954"/>
      <c r="AU329" s="954"/>
      <c r="AV329" s="954"/>
      <c r="AW329" s="954"/>
      <c r="AX329" s="954"/>
      <c r="AY329" s="955"/>
      <c r="AZ329" s="960" t="s">
        <v>261</v>
      </c>
      <c r="BA329" s="961"/>
      <c r="BB329" s="961"/>
      <c r="BC329" s="961"/>
      <c r="BD329" s="961"/>
      <c r="BE329" s="961"/>
      <c r="BF329" s="1030" t="s">
        <v>209</v>
      </c>
    </row>
    <row r="330" spans="1:69" ht="6" customHeight="1" x14ac:dyDescent="0.4">
      <c r="A330" s="431"/>
      <c r="B330" s="817"/>
      <c r="C330" s="821"/>
      <c r="D330" s="822"/>
      <c r="E330" s="824"/>
      <c r="F330" s="824"/>
      <c r="G330" s="824"/>
      <c r="H330" s="824"/>
      <c r="I330" s="824"/>
      <c r="J330" s="824"/>
      <c r="K330" s="824"/>
      <c r="L330" s="824"/>
      <c r="M330" s="824"/>
      <c r="N330" s="826"/>
      <c r="O330" s="828"/>
      <c r="P330" s="828"/>
      <c r="Q330" s="968"/>
      <c r="R330" s="832"/>
      <c r="S330" s="832"/>
      <c r="T330" s="832"/>
      <c r="U330" s="933"/>
      <c r="V330" s="934"/>
      <c r="W330" s="934"/>
      <c r="X330" s="934"/>
      <c r="Y330" s="934"/>
      <c r="Z330" s="934"/>
      <c r="AA330" s="934"/>
      <c r="AB330" s="935"/>
      <c r="AC330" s="940"/>
      <c r="AD330" s="940"/>
      <c r="AE330" s="940"/>
      <c r="AF330" s="847"/>
      <c r="AG330" s="848"/>
      <c r="AH330" s="848"/>
      <c r="AI330" s="848"/>
      <c r="AJ330" s="848"/>
      <c r="AK330" s="848"/>
      <c r="AL330" s="848"/>
      <c r="AM330" s="851"/>
      <c r="AN330" s="431"/>
      <c r="AO330" s="890"/>
      <c r="AP330" s="891"/>
      <c r="AQ330" s="891"/>
      <c r="AR330" s="891"/>
      <c r="AS330" s="891"/>
      <c r="AT330" s="891"/>
      <c r="AU330" s="891"/>
      <c r="AV330" s="891"/>
      <c r="AW330" s="891"/>
      <c r="AX330" s="891"/>
      <c r="AY330" s="956"/>
      <c r="AZ330" s="962"/>
      <c r="BA330" s="963"/>
      <c r="BB330" s="963"/>
      <c r="BC330" s="963"/>
      <c r="BD330" s="963"/>
      <c r="BE330" s="963"/>
      <c r="BF330" s="970"/>
    </row>
    <row r="331" spans="1:69" ht="6" customHeight="1" x14ac:dyDescent="0.4">
      <c r="A331" s="431"/>
      <c r="B331" s="817"/>
      <c r="C331" s="833" t="s">
        <v>104</v>
      </c>
      <c r="D331" s="834"/>
      <c r="E331" s="835"/>
      <c r="F331" s="835"/>
      <c r="G331" s="835"/>
      <c r="H331" s="835"/>
      <c r="I331" s="835"/>
      <c r="J331" s="835"/>
      <c r="K331" s="835"/>
      <c r="L331" s="835"/>
      <c r="M331" s="835"/>
      <c r="N331" s="826"/>
      <c r="O331" s="828"/>
      <c r="P331" s="828"/>
      <c r="Q331" s="968"/>
      <c r="R331" s="832"/>
      <c r="S331" s="832"/>
      <c r="T331" s="832"/>
      <c r="U331" s="933"/>
      <c r="V331" s="934"/>
      <c r="W331" s="934"/>
      <c r="X331" s="934"/>
      <c r="Y331" s="934"/>
      <c r="Z331" s="934"/>
      <c r="AA331" s="934"/>
      <c r="AB331" s="935"/>
      <c r="AC331" s="940"/>
      <c r="AD331" s="940"/>
      <c r="AE331" s="940"/>
      <c r="AF331" s="847"/>
      <c r="AG331" s="848"/>
      <c r="AH331" s="848"/>
      <c r="AI331" s="848"/>
      <c r="AJ331" s="848"/>
      <c r="AK331" s="848"/>
      <c r="AL331" s="848"/>
      <c r="AM331" s="851"/>
      <c r="AN331" s="431"/>
      <c r="AO331" s="890"/>
      <c r="AP331" s="891"/>
      <c r="AQ331" s="891"/>
      <c r="AR331" s="891"/>
      <c r="AS331" s="891"/>
      <c r="AT331" s="891"/>
      <c r="AU331" s="891"/>
      <c r="AV331" s="891"/>
      <c r="AW331" s="891"/>
      <c r="AX331" s="891"/>
      <c r="AY331" s="956"/>
      <c r="AZ331" s="1006"/>
      <c r="BA331" s="1007"/>
      <c r="BB331" s="1007"/>
      <c r="BC331" s="1007"/>
      <c r="BD331" s="1007"/>
      <c r="BE331" s="1007"/>
      <c r="BF331" s="970"/>
    </row>
    <row r="332" spans="1:69" ht="6" customHeight="1" x14ac:dyDescent="0.4">
      <c r="A332" s="431"/>
      <c r="B332" s="817"/>
      <c r="C332" s="833"/>
      <c r="D332" s="834"/>
      <c r="E332" s="835"/>
      <c r="F332" s="835"/>
      <c r="G332" s="835"/>
      <c r="H332" s="835"/>
      <c r="I332" s="835"/>
      <c r="J332" s="835"/>
      <c r="K332" s="835"/>
      <c r="L332" s="835"/>
      <c r="M332" s="835"/>
      <c r="N332" s="826"/>
      <c r="O332" s="828"/>
      <c r="P332" s="828"/>
      <c r="Q332" s="968"/>
      <c r="R332" s="832"/>
      <c r="S332" s="832"/>
      <c r="T332" s="832"/>
      <c r="U332" s="933"/>
      <c r="V332" s="934"/>
      <c r="W332" s="934"/>
      <c r="X332" s="934"/>
      <c r="Y332" s="934"/>
      <c r="Z332" s="934"/>
      <c r="AA332" s="934"/>
      <c r="AB332" s="935"/>
      <c r="AC332" s="940"/>
      <c r="AD332" s="940"/>
      <c r="AE332" s="940"/>
      <c r="AF332" s="847"/>
      <c r="AG332" s="848"/>
      <c r="AH332" s="848"/>
      <c r="AI332" s="848"/>
      <c r="AJ332" s="848"/>
      <c r="AK332" s="848"/>
      <c r="AL332" s="848"/>
      <c r="AM332" s="851"/>
      <c r="AN332" s="431"/>
      <c r="AO332" s="957"/>
      <c r="AP332" s="958"/>
      <c r="AQ332" s="958"/>
      <c r="AR332" s="958"/>
      <c r="AS332" s="958"/>
      <c r="AT332" s="958"/>
      <c r="AU332" s="958"/>
      <c r="AV332" s="958"/>
      <c r="AW332" s="958"/>
      <c r="AX332" s="958"/>
      <c r="AY332" s="959"/>
      <c r="AZ332" s="1008"/>
      <c r="BA332" s="1009"/>
      <c r="BB332" s="1009"/>
      <c r="BC332" s="1009"/>
      <c r="BD332" s="1009"/>
      <c r="BE332" s="1009"/>
      <c r="BF332" s="971"/>
    </row>
    <row r="333" spans="1:69" ht="6" customHeight="1" x14ac:dyDescent="0.4">
      <c r="A333" s="431"/>
      <c r="B333" s="817"/>
      <c r="C333" s="833"/>
      <c r="D333" s="834"/>
      <c r="E333" s="835"/>
      <c r="F333" s="835"/>
      <c r="G333" s="835"/>
      <c r="H333" s="835"/>
      <c r="I333" s="835"/>
      <c r="J333" s="835"/>
      <c r="K333" s="835"/>
      <c r="L333" s="835"/>
      <c r="M333" s="835"/>
      <c r="N333" s="826"/>
      <c r="O333" s="828"/>
      <c r="P333" s="828"/>
      <c r="Q333" s="929"/>
      <c r="R333" s="832"/>
      <c r="S333" s="832"/>
      <c r="T333" s="832"/>
      <c r="U333" s="936"/>
      <c r="V333" s="937"/>
      <c r="W333" s="937"/>
      <c r="X333" s="937"/>
      <c r="Y333" s="937"/>
      <c r="Z333" s="937"/>
      <c r="AA333" s="937"/>
      <c r="AB333" s="938"/>
      <c r="AC333" s="940"/>
      <c r="AD333" s="940"/>
      <c r="AE333" s="940"/>
      <c r="AF333" s="852"/>
      <c r="AG333" s="853"/>
      <c r="AH333" s="853"/>
      <c r="AI333" s="853"/>
      <c r="AJ333" s="853"/>
      <c r="AK333" s="853"/>
      <c r="AL333" s="853"/>
      <c r="AM333" s="854"/>
      <c r="AN333" s="431"/>
      <c r="AO333" s="1031" t="s">
        <v>262</v>
      </c>
      <c r="AP333" s="1032"/>
      <c r="AQ333" s="1032"/>
      <c r="AR333" s="1032"/>
      <c r="AS333" s="1032"/>
      <c r="AT333" s="1032"/>
      <c r="AU333" s="1032"/>
      <c r="AV333" s="1032"/>
      <c r="AW333" s="1032"/>
      <c r="AX333" s="1032"/>
      <c r="AY333" s="1033"/>
      <c r="AZ333" s="1004"/>
      <c r="BA333" s="1005"/>
      <c r="BB333" s="1005"/>
      <c r="BC333" s="1005"/>
      <c r="BD333" s="1005"/>
      <c r="BE333" s="1005"/>
      <c r="BF333" s="969" t="s">
        <v>209</v>
      </c>
    </row>
    <row r="334" spans="1:69" ht="6" customHeight="1" x14ac:dyDescent="0.4">
      <c r="A334" s="431"/>
      <c r="B334" s="817"/>
      <c r="C334" s="821" t="s">
        <v>9</v>
      </c>
      <c r="D334" s="822"/>
      <c r="E334" s="837"/>
      <c r="F334" s="837"/>
      <c r="G334" s="837"/>
      <c r="H334" s="837"/>
      <c r="I334" s="837"/>
      <c r="J334" s="837"/>
      <c r="K334" s="837"/>
      <c r="L334" s="840"/>
      <c r="M334" s="836"/>
      <c r="N334" s="837"/>
      <c r="O334" s="837"/>
      <c r="P334" s="837"/>
      <c r="Q334" s="837"/>
      <c r="R334" s="837"/>
      <c r="S334" s="837"/>
      <c r="T334" s="845"/>
      <c r="U334" s="921"/>
      <c r="V334" s="837"/>
      <c r="W334" s="837"/>
      <c r="X334" s="837"/>
      <c r="Y334" s="837"/>
      <c r="Z334" s="837"/>
      <c r="AA334" s="837"/>
      <c r="AB334" s="845"/>
      <c r="AC334" s="874" t="s">
        <v>263</v>
      </c>
      <c r="AD334" s="875"/>
      <c r="AE334" s="875"/>
      <c r="AF334" s="875"/>
      <c r="AG334" s="879"/>
      <c r="AH334" s="879"/>
      <c r="AI334" s="879"/>
      <c r="AJ334" s="881"/>
      <c r="AK334" s="882"/>
      <c r="AL334" s="882"/>
      <c r="AM334" s="883"/>
      <c r="AN334" s="431"/>
      <c r="AO334" s="974"/>
      <c r="AP334" s="975"/>
      <c r="AQ334" s="975"/>
      <c r="AR334" s="975"/>
      <c r="AS334" s="975"/>
      <c r="AT334" s="975"/>
      <c r="AU334" s="975"/>
      <c r="AV334" s="975"/>
      <c r="AW334" s="975"/>
      <c r="AX334" s="975"/>
      <c r="AY334" s="976"/>
      <c r="AZ334" s="1006"/>
      <c r="BA334" s="1007"/>
      <c r="BB334" s="1007"/>
      <c r="BC334" s="1007"/>
      <c r="BD334" s="1007"/>
      <c r="BE334" s="1007"/>
      <c r="BF334" s="970"/>
    </row>
    <row r="335" spans="1:69" ht="6" customHeight="1" x14ac:dyDescent="0.4">
      <c r="A335" s="431"/>
      <c r="B335" s="818"/>
      <c r="C335" s="943"/>
      <c r="D335" s="944"/>
      <c r="E335" s="844"/>
      <c r="F335" s="844"/>
      <c r="G335" s="844"/>
      <c r="H335" s="844"/>
      <c r="I335" s="844"/>
      <c r="J335" s="844"/>
      <c r="K335" s="844"/>
      <c r="L335" s="941"/>
      <c r="M335" s="942"/>
      <c r="N335" s="844"/>
      <c r="O335" s="844"/>
      <c r="P335" s="844"/>
      <c r="Q335" s="844"/>
      <c r="R335" s="844"/>
      <c r="S335" s="844"/>
      <c r="T335" s="846"/>
      <c r="U335" s="922"/>
      <c r="V335" s="844"/>
      <c r="W335" s="844"/>
      <c r="X335" s="844"/>
      <c r="Y335" s="844"/>
      <c r="Z335" s="844"/>
      <c r="AA335" s="844"/>
      <c r="AB335" s="846"/>
      <c r="AC335" s="1029"/>
      <c r="AD335" s="878"/>
      <c r="AE335" s="878"/>
      <c r="AF335" s="878"/>
      <c r="AG335" s="880"/>
      <c r="AH335" s="880"/>
      <c r="AI335" s="880"/>
      <c r="AJ335" s="884"/>
      <c r="AK335" s="885"/>
      <c r="AL335" s="885"/>
      <c r="AM335" s="886"/>
      <c r="AN335" s="431"/>
      <c r="AO335" s="974"/>
      <c r="AP335" s="975"/>
      <c r="AQ335" s="975"/>
      <c r="AR335" s="975"/>
      <c r="AS335" s="975"/>
      <c r="AT335" s="975"/>
      <c r="AU335" s="975"/>
      <c r="AV335" s="975"/>
      <c r="AW335" s="975"/>
      <c r="AX335" s="975"/>
      <c r="AY335" s="976"/>
      <c r="AZ335" s="1006"/>
      <c r="BA335" s="1007"/>
      <c r="BB335" s="1007"/>
      <c r="BC335" s="1007"/>
      <c r="BD335" s="1007"/>
      <c r="BE335" s="1007"/>
      <c r="BF335" s="970"/>
      <c r="BQ335" s="345"/>
    </row>
    <row r="336" spans="1:69" ht="6" customHeight="1" x14ac:dyDescent="0.4">
      <c r="A336" s="431"/>
      <c r="B336" s="816">
        <v>2</v>
      </c>
      <c r="C336" s="819" t="s">
        <v>8</v>
      </c>
      <c r="D336" s="820"/>
      <c r="E336" s="823" t="str">
        <f>PHONETIC(E338)</f>
        <v/>
      </c>
      <c r="F336" s="823"/>
      <c r="G336" s="823"/>
      <c r="H336" s="823"/>
      <c r="I336" s="823"/>
      <c r="J336" s="823"/>
      <c r="K336" s="823"/>
      <c r="L336" s="823"/>
      <c r="M336" s="823"/>
      <c r="N336" s="825" t="s">
        <v>258</v>
      </c>
      <c r="O336" s="827"/>
      <c r="P336" s="827"/>
      <c r="Q336" s="829" t="s">
        <v>120</v>
      </c>
      <c r="R336" s="831"/>
      <c r="S336" s="831"/>
      <c r="T336" s="831"/>
      <c r="U336" s="930"/>
      <c r="V336" s="931"/>
      <c r="W336" s="931"/>
      <c r="X336" s="931"/>
      <c r="Y336" s="931"/>
      <c r="Z336" s="931"/>
      <c r="AA336" s="931"/>
      <c r="AB336" s="932"/>
      <c r="AC336" s="972" t="s">
        <v>259</v>
      </c>
      <c r="AD336" s="972"/>
      <c r="AE336" s="972"/>
      <c r="AF336" s="973"/>
      <c r="AG336" s="849"/>
      <c r="AH336" s="849"/>
      <c r="AI336" s="849"/>
      <c r="AJ336" s="848"/>
      <c r="AK336" s="848"/>
      <c r="AL336" s="848"/>
      <c r="AM336" s="851"/>
      <c r="AN336" s="431"/>
      <c r="AO336" s="977"/>
      <c r="AP336" s="978"/>
      <c r="AQ336" s="978"/>
      <c r="AR336" s="978"/>
      <c r="AS336" s="978"/>
      <c r="AT336" s="978"/>
      <c r="AU336" s="978"/>
      <c r="AV336" s="978"/>
      <c r="AW336" s="978"/>
      <c r="AX336" s="978"/>
      <c r="AY336" s="979"/>
      <c r="AZ336" s="1008"/>
      <c r="BA336" s="1009"/>
      <c r="BB336" s="1009"/>
      <c r="BC336" s="1009"/>
      <c r="BD336" s="1009"/>
      <c r="BE336" s="1009"/>
      <c r="BF336" s="971"/>
      <c r="BQ336" s="345"/>
    </row>
    <row r="337" spans="1:58" ht="6" customHeight="1" x14ac:dyDescent="0.4">
      <c r="A337" s="431"/>
      <c r="B337" s="817"/>
      <c r="C337" s="821"/>
      <c r="D337" s="822"/>
      <c r="E337" s="824"/>
      <c r="F337" s="824"/>
      <c r="G337" s="824"/>
      <c r="H337" s="824"/>
      <c r="I337" s="824"/>
      <c r="J337" s="824"/>
      <c r="K337" s="824"/>
      <c r="L337" s="824"/>
      <c r="M337" s="824"/>
      <c r="N337" s="826"/>
      <c r="O337" s="828"/>
      <c r="P337" s="828"/>
      <c r="Q337" s="830"/>
      <c r="R337" s="832"/>
      <c r="S337" s="832"/>
      <c r="T337" s="832"/>
      <c r="U337" s="933"/>
      <c r="V337" s="934"/>
      <c r="W337" s="934"/>
      <c r="X337" s="934"/>
      <c r="Y337" s="934"/>
      <c r="Z337" s="934"/>
      <c r="AA337" s="934"/>
      <c r="AB337" s="935"/>
      <c r="AC337" s="940"/>
      <c r="AD337" s="940"/>
      <c r="AE337" s="940"/>
      <c r="AF337" s="847"/>
      <c r="AG337" s="848"/>
      <c r="AH337" s="848"/>
      <c r="AI337" s="848"/>
      <c r="AJ337" s="848"/>
      <c r="AK337" s="848"/>
      <c r="AL337" s="848"/>
      <c r="AM337" s="851"/>
      <c r="AN337" s="431"/>
      <c r="AO337" s="974" t="s">
        <v>264</v>
      </c>
      <c r="AP337" s="975"/>
      <c r="AQ337" s="975"/>
      <c r="AR337" s="975"/>
      <c r="AS337" s="976"/>
      <c r="AT337" s="912" t="s">
        <v>265</v>
      </c>
      <c r="AU337" s="913"/>
      <c r="AV337" s="913"/>
      <c r="AW337" s="913"/>
      <c r="AX337" s="913"/>
      <c r="AY337" s="980"/>
      <c r="AZ337" s="985"/>
      <c r="BA337" s="986"/>
      <c r="BB337" s="986"/>
      <c r="BC337" s="986"/>
      <c r="BD337" s="986"/>
      <c r="BE337" s="986"/>
      <c r="BF337" s="987"/>
    </row>
    <row r="338" spans="1:58" ht="6" customHeight="1" x14ac:dyDescent="0.4">
      <c r="A338" s="431"/>
      <c r="B338" s="817"/>
      <c r="C338" s="833" t="s">
        <v>104</v>
      </c>
      <c r="D338" s="834"/>
      <c r="E338" s="835"/>
      <c r="F338" s="835"/>
      <c r="G338" s="835"/>
      <c r="H338" s="835"/>
      <c r="I338" s="835"/>
      <c r="J338" s="835"/>
      <c r="K338" s="835"/>
      <c r="L338" s="835"/>
      <c r="M338" s="835"/>
      <c r="N338" s="826"/>
      <c r="O338" s="828"/>
      <c r="P338" s="828"/>
      <c r="Q338" s="830"/>
      <c r="R338" s="832"/>
      <c r="S338" s="832"/>
      <c r="T338" s="832"/>
      <c r="U338" s="933"/>
      <c r="V338" s="934"/>
      <c r="W338" s="934"/>
      <c r="X338" s="934"/>
      <c r="Y338" s="934"/>
      <c r="Z338" s="934"/>
      <c r="AA338" s="934"/>
      <c r="AB338" s="935"/>
      <c r="AC338" s="940"/>
      <c r="AD338" s="940"/>
      <c r="AE338" s="940"/>
      <c r="AF338" s="847"/>
      <c r="AG338" s="848"/>
      <c r="AH338" s="848"/>
      <c r="AI338" s="848"/>
      <c r="AJ338" s="848"/>
      <c r="AK338" s="848"/>
      <c r="AL338" s="848"/>
      <c r="AM338" s="851"/>
      <c r="AN338" s="431"/>
      <c r="AO338" s="974"/>
      <c r="AP338" s="975"/>
      <c r="AQ338" s="975"/>
      <c r="AR338" s="975"/>
      <c r="AS338" s="976"/>
      <c r="AT338" s="915"/>
      <c r="AU338" s="916"/>
      <c r="AV338" s="916"/>
      <c r="AW338" s="916"/>
      <c r="AX338" s="916"/>
      <c r="AY338" s="981"/>
      <c r="AZ338" s="988"/>
      <c r="BA338" s="989"/>
      <c r="BB338" s="989"/>
      <c r="BC338" s="989"/>
      <c r="BD338" s="989"/>
      <c r="BE338" s="989"/>
      <c r="BF338" s="990"/>
    </row>
    <row r="339" spans="1:58" ht="6" customHeight="1" x14ac:dyDescent="0.4">
      <c r="A339" s="431"/>
      <c r="B339" s="817"/>
      <c r="C339" s="833"/>
      <c r="D339" s="834"/>
      <c r="E339" s="835"/>
      <c r="F339" s="835"/>
      <c r="G339" s="835"/>
      <c r="H339" s="835"/>
      <c r="I339" s="835"/>
      <c r="J339" s="835"/>
      <c r="K339" s="835"/>
      <c r="L339" s="835"/>
      <c r="M339" s="835"/>
      <c r="N339" s="826"/>
      <c r="O339" s="828"/>
      <c r="P339" s="828"/>
      <c r="Q339" s="830"/>
      <c r="R339" s="832"/>
      <c r="S339" s="832"/>
      <c r="T339" s="832"/>
      <c r="U339" s="933"/>
      <c r="V339" s="934"/>
      <c r="W339" s="934"/>
      <c r="X339" s="934"/>
      <c r="Y339" s="934"/>
      <c r="Z339" s="934"/>
      <c r="AA339" s="934"/>
      <c r="AB339" s="935"/>
      <c r="AC339" s="940"/>
      <c r="AD339" s="940"/>
      <c r="AE339" s="940"/>
      <c r="AF339" s="847"/>
      <c r="AG339" s="848"/>
      <c r="AH339" s="848"/>
      <c r="AI339" s="848"/>
      <c r="AJ339" s="848"/>
      <c r="AK339" s="848"/>
      <c r="AL339" s="848"/>
      <c r="AM339" s="851"/>
      <c r="AN339" s="431"/>
      <c r="AO339" s="974"/>
      <c r="AP339" s="975"/>
      <c r="AQ339" s="975"/>
      <c r="AR339" s="975"/>
      <c r="AS339" s="976"/>
      <c r="AT339" s="982"/>
      <c r="AU339" s="983"/>
      <c r="AV339" s="983"/>
      <c r="AW339" s="983"/>
      <c r="AX339" s="983"/>
      <c r="AY339" s="984"/>
      <c r="AZ339" s="991"/>
      <c r="BA339" s="992"/>
      <c r="BB339" s="992"/>
      <c r="BC339" s="992"/>
      <c r="BD339" s="992"/>
      <c r="BE339" s="992"/>
      <c r="BF339" s="993"/>
    </row>
    <row r="340" spans="1:58" ht="6" customHeight="1" x14ac:dyDescent="0.4">
      <c r="A340" s="431"/>
      <c r="B340" s="817"/>
      <c r="C340" s="833"/>
      <c r="D340" s="834"/>
      <c r="E340" s="835"/>
      <c r="F340" s="835"/>
      <c r="G340" s="835"/>
      <c r="H340" s="835"/>
      <c r="I340" s="835"/>
      <c r="J340" s="835"/>
      <c r="K340" s="835"/>
      <c r="L340" s="835"/>
      <c r="M340" s="835"/>
      <c r="N340" s="826"/>
      <c r="O340" s="828"/>
      <c r="P340" s="828"/>
      <c r="Q340" s="830"/>
      <c r="R340" s="832"/>
      <c r="S340" s="832"/>
      <c r="T340" s="832"/>
      <c r="U340" s="936"/>
      <c r="V340" s="937"/>
      <c r="W340" s="937"/>
      <c r="X340" s="937"/>
      <c r="Y340" s="937"/>
      <c r="Z340" s="937"/>
      <c r="AA340" s="937"/>
      <c r="AB340" s="938"/>
      <c r="AC340" s="940"/>
      <c r="AD340" s="940"/>
      <c r="AE340" s="940"/>
      <c r="AF340" s="852"/>
      <c r="AG340" s="853"/>
      <c r="AH340" s="853"/>
      <c r="AI340" s="853"/>
      <c r="AJ340" s="853"/>
      <c r="AK340" s="853"/>
      <c r="AL340" s="853"/>
      <c r="AM340" s="854"/>
      <c r="AN340" s="431"/>
      <c r="AO340" s="974"/>
      <c r="AP340" s="975"/>
      <c r="AQ340" s="975"/>
      <c r="AR340" s="975"/>
      <c r="AS340" s="976"/>
      <c r="AT340" s="996" t="s">
        <v>266</v>
      </c>
      <c r="AU340" s="997"/>
      <c r="AV340" s="997"/>
      <c r="AW340" s="997"/>
      <c r="AX340" s="997"/>
      <c r="AY340" s="998"/>
      <c r="AZ340" s="1004"/>
      <c r="BA340" s="1005"/>
      <c r="BB340" s="1005"/>
      <c r="BC340" s="1005"/>
      <c r="BD340" s="1005"/>
      <c r="BE340" s="1005"/>
      <c r="BF340" s="1010" t="s">
        <v>267</v>
      </c>
    </row>
    <row r="341" spans="1:58" ht="6" customHeight="1" x14ac:dyDescent="0.4">
      <c r="A341" s="431"/>
      <c r="B341" s="817"/>
      <c r="C341" s="821" t="s">
        <v>9</v>
      </c>
      <c r="D341" s="822"/>
      <c r="E341" s="837"/>
      <c r="F341" s="837"/>
      <c r="G341" s="837"/>
      <c r="H341" s="837"/>
      <c r="I341" s="837"/>
      <c r="J341" s="837"/>
      <c r="K341" s="837"/>
      <c r="L341" s="840"/>
      <c r="M341" s="836"/>
      <c r="N341" s="837"/>
      <c r="O341" s="837"/>
      <c r="P341" s="837"/>
      <c r="Q341" s="837"/>
      <c r="R341" s="837"/>
      <c r="S341" s="837"/>
      <c r="T341" s="845"/>
      <c r="U341" s="921"/>
      <c r="V341" s="837"/>
      <c r="W341" s="837"/>
      <c r="X341" s="837"/>
      <c r="Y341" s="837"/>
      <c r="Z341" s="837"/>
      <c r="AA341" s="837"/>
      <c r="AB341" s="845"/>
      <c r="AC341" s="874" t="s">
        <v>263</v>
      </c>
      <c r="AD341" s="875"/>
      <c r="AE341" s="875"/>
      <c r="AF341" s="875"/>
      <c r="AG341" s="879"/>
      <c r="AH341" s="879"/>
      <c r="AI341" s="879"/>
      <c r="AJ341" s="881"/>
      <c r="AK341" s="882"/>
      <c r="AL341" s="882"/>
      <c r="AM341" s="883"/>
      <c r="AN341" s="431"/>
      <c r="AO341" s="974"/>
      <c r="AP341" s="975"/>
      <c r="AQ341" s="975"/>
      <c r="AR341" s="975"/>
      <c r="AS341" s="976"/>
      <c r="AT341" s="999"/>
      <c r="AU341" s="665"/>
      <c r="AV341" s="665"/>
      <c r="AW341" s="665"/>
      <c r="AX341" s="665"/>
      <c r="AY341" s="1000"/>
      <c r="AZ341" s="1006"/>
      <c r="BA341" s="1007"/>
      <c r="BB341" s="1007"/>
      <c r="BC341" s="1007"/>
      <c r="BD341" s="1007"/>
      <c r="BE341" s="1007"/>
      <c r="BF341" s="1011"/>
    </row>
    <row r="342" spans="1:58" ht="6" customHeight="1" x14ac:dyDescent="0.4">
      <c r="A342" s="431"/>
      <c r="B342" s="818"/>
      <c r="C342" s="842"/>
      <c r="D342" s="843"/>
      <c r="E342" s="839"/>
      <c r="F342" s="839"/>
      <c r="G342" s="839"/>
      <c r="H342" s="839"/>
      <c r="I342" s="839"/>
      <c r="J342" s="839"/>
      <c r="K342" s="839"/>
      <c r="L342" s="841"/>
      <c r="M342" s="838"/>
      <c r="N342" s="839"/>
      <c r="O342" s="839"/>
      <c r="P342" s="839"/>
      <c r="Q342" s="839"/>
      <c r="R342" s="844"/>
      <c r="S342" s="844"/>
      <c r="T342" s="846"/>
      <c r="U342" s="995"/>
      <c r="V342" s="839"/>
      <c r="W342" s="839"/>
      <c r="X342" s="839"/>
      <c r="Y342" s="839"/>
      <c r="Z342" s="839"/>
      <c r="AA342" s="839"/>
      <c r="AB342" s="994"/>
      <c r="AC342" s="876"/>
      <c r="AD342" s="877"/>
      <c r="AE342" s="877"/>
      <c r="AF342" s="877"/>
      <c r="AG342" s="880"/>
      <c r="AH342" s="880"/>
      <c r="AI342" s="880"/>
      <c r="AJ342" s="884"/>
      <c r="AK342" s="885"/>
      <c r="AL342" s="885"/>
      <c r="AM342" s="886"/>
      <c r="AN342" s="431"/>
      <c r="AO342" s="977"/>
      <c r="AP342" s="978"/>
      <c r="AQ342" s="978"/>
      <c r="AR342" s="978"/>
      <c r="AS342" s="979"/>
      <c r="AT342" s="1001"/>
      <c r="AU342" s="1002"/>
      <c r="AV342" s="1002"/>
      <c r="AW342" s="1002"/>
      <c r="AX342" s="1002"/>
      <c r="AY342" s="1003"/>
      <c r="AZ342" s="1008"/>
      <c r="BA342" s="1009"/>
      <c r="BB342" s="1009"/>
      <c r="BC342" s="1009"/>
      <c r="BD342" s="1009"/>
      <c r="BE342" s="1009"/>
      <c r="BF342" s="1012"/>
    </row>
    <row r="343" spans="1:58" ht="6" customHeight="1" x14ac:dyDescent="0.4">
      <c r="A343" s="431"/>
      <c r="B343" s="923">
        <v>3</v>
      </c>
      <c r="C343" s="759" t="s">
        <v>268</v>
      </c>
      <c r="D343" s="925"/>
      <c r="E343" s="926" t="str">
        <f>PHONETIC(E345)</f>
        <v/>
      </c>
      <c r="F343" s="926"/>
      <c r="G343" s="926"/>
      <c r="H343" s="926"/>
      <c r="I343" s="926"/>
      <c r="J343" s="926"/>
      <c r="K343" s="926"/>
      <c r="L343" s="926"/>
      <c r="M343" s="926"/>
      <c r="N343" s="927" t="s">
        <v>258</v>
      </c>
      <c r="O343" s="928"/>
      <c r="P343" s="928"/>
      <c r="Q343" s="929" t="s">
        <v>120</v>
      </c>
      <c r="R343" s="831"/>
      <c r="S343" s="831"/>
      <c r="T343" s="831"/>
      <c r="U343" s="930"/>
      <c r="V343" s="931"/>
      <c r="W343" s="931"/>
      <c r="X343" s="931"/>
      <c r="Y343" s="931"/>
      <c r="Z343" s="931"/>
      <c r="AA343" s="931"/>
      <c r="AB343" s="932"/>
      <c r="AC343" s="939" t="s">
        <v>259</v>
      </c>
      <c r="AD343" s="939"/>
      <c r="AE343" s="939"/>
      <c r="AF343" s="847"/>
      <c r="AG343" s="848"/>
      <c r="AH343" s="848"/>
      <c r="AI343" s="848"/>
      <c r="AJ343" s="849"/>
      <c r="AK343" s="849"/>
      <c r="AL343" s="849"/>
      <c r="AM343" s="850"/>
      <c r="AN343" s="431"/>
      <c r="AO343" s="632" t="s">
        <v>269</v>
      </c>
      <c r="AP343" s="633"/>
      <c r="AQ343" s="633"/>
      <c r="AR343" s="633"/>
      <c r="AS343" s="633"/>
      <c r="AT343" s="633"/>
      <c r="AU343" s="633"/>
      <c r="AV343" s="633"/>
      <c r="AW343" s="634"/>
      <c r="AX343" s="855" t="s">
        <v>270</v>
      </c>
      <c r="AY343" s="856"/>
      <c r="AZ343" s="856"/>
      <c r="BA343" s="856"/>
      <c r="BB343" s="856"/>
      <c r="BC343" s="856"/>
      <c r="BD343" s="856"/>
      <c r="BE343" s="856"/>
      <c r="BF343" s="857"/>
    </row>
    <row r="344" spans="1:58" ht="6" customHeight="1" x14ac:dyDescent="0.4">
      <c r="A344" s="431"/>
      <c r="B344" s="817"/>
      <c r="C344" s="821"/>
      <c r="D344" s="822"/>
      <c r="E344" s="824"/>
      <c r="F344" s="824"/>
      <c r="G344" s="824"/>
      <c r="H344" s="824"/>
      <c r="I344" s="824"/>
      <c r="J344" s="824"/>
      <c r="K344" s="824"/>
      <c r="L344" s="824"/>
      <c r="M344" s="824"/>
      <c r="N344" s="826"/>
      <c r="O344" s="828"/>
      <c r="P344" s="828"/>
      <c r="Q344" s="830"/>
      <c r="R344" s="832"/>
      <c r="S344" s="832"/>
      <c r="T344" s="832"/>
      <c r="U344" s="933"/>
      <c r="V344" s="934"/>
      <c r="W344" s="934"/>
      <c r="X344" s="934"/>
      <c r="Y344" s="934"/>
      <c r="Z344" s="934"/>
      <c r="AA344" s="934"/>
      <c r="AB344" s="935"/>
      <c r="AC344" s="940"/>
      <c r="AD344" s="940"/>
      <c r="AE344" s="940"/>
      <c r="AF344" s="847"/>
      <c r="AG344" s="848"/>
      <c r="AH344" s="848"/>
      <c r="AI344" s="848"/>
      <c r="AJ344" s="848"/>
      <c r="AK344" s="848"/>
      <c r="AL344" s="848"/>
      <c r="AM344" s="851"/>
      <c r="AN344" s="431"/>
      <c r="AO344" s="635"/>
      <c r="AP344" s="636"/>
      <c r="AQ344" s="636"/>
      <c r="AR344" s="636"/>
      <c r="AS344" s="636"/>
      <c r="AT344" s="636"/>
      <c r="AU344" s="636"/>
      <c r="AV344" s="636"/>
      <c r="AW344" s="637"/>
      <c r="AX344" s="858"/>
      <c r="AY344" s="593"/>
      <c r="AZ344" s="593"/>
      <c r="BA344" s="593"/>
      <c r="BB344" s="593"/>
      <c r="BC344" s="593"/>
      <c r="BD344" s="593"/>
      <c r="BE344" s="593"/>
      <c r="BF344" s="859"/>
    </row>
    <row r="345" spans="1:58" ht="6" customHeight="1" x14ac:dyDescent="0.4">
      <c r="A345" s="431"/>
      <c r="B345" s="817"/>
      <c r="C345" s="833" t="s">
        <v>104</v>
      </c>
      <c r="D345" s="834"/>
      <c r="E345" s="835"/>
      <c r="F345" s="835"/>
      <c r="G345" s="835"/>
      <c r="H345" s="835"/>
      <c r="I345" s="835"/>
      <c r="J345" s="835"/>
      <c r="K345" s="835"/>
      <c r="L345" s="835"/>
      <c r="M345" s="835"/>
      <c r="N345" s="826"/>
      <c r="O345" s="828"/>
      <c r="P345" s="828"/>
      <c r="Q345" s="830"/>
      <c r="R345" s="832"/>
      <c r="S345" s="832"/>
      <c r="T345" s="832"/>
      <c r="U345" s="933"/>
      <c r="V345" s="934"/>
      <c r="W345" s="934"/>
      <c r="X345" s="934"/>
      <c r="Y345" s="934"/>
      <c r="Z345" s="934"/>
      <c r="AA345" s="934"/>
      <c r="AB345" s="935"/>
      <c r="AC345" s="940"/>
      <c r="AD345" s="940"/>
      <c r="AE345" s="940"/>
      <c r="AF345" s="847"/>
      <c r="AG345" s="848"/>
      <c r="AH345" s="848"/>
      <c r="AI345" s="848"/>
      <c r="AJ345" s="848"/>
      <c r="AK345" s="848"/>
      <c r="AL345" s="848"/>
      <c r="AM345" s="851"/>
      <c r="AN345" s="431"/>
      <c r="AO345" s="635"/>
      <c r="AP345" s="636"/>
      <c r="AQ345" s="636"/>
      <c r="AR345" s="636"/>
      <c r="AS345" s="636"/>
      <c r="AT345" s="636"/>
      <c r="AU345" s="636"/>
      <c r="AV345" s="636"/>
      <c r="AW345" s="637"/>
      <c r="AX345" s="860"/>
      <c r="AY345" s="861"/>
      <c r="AZ345" s="861"/>
      <c r="BA345" s="861"/>
      <c r="BB345" s="861"/>
      <c r="BC345" s="861"/>
      <c r="BD345" s="861"/>
      <c r="BE345" s="861"/>
      <c r="BF345" s="862"/>
    </row>
    <row r="346" spans="1:58" ht="6" customHeight="1" x14ac:dyDescent="0.4">
      <c r="A346" s="431"/>
      <c r="B346" s="817"/>
      <c r="C346" s="833"/>
      <c r="D346" s="834"/>
      <c r="E346" s="835"/>
      <c r="F346" s="835"/>
      <c r="G346" s="835"/>
      <c r="H346" s="835"/>
      <c r="I346" s="835"/>
      <c r="J346" s="835"/>
      <c r="K346" s="835"/>
      <c r="L346" s="835"/>
      <c r="M346" s="835"/>
      <c r="N346" s="826"/>
      <c r="O346" s="828"/>
      <c r="P346" s="828"/>
      <c r="Q346" s="830"/>
      <c r="R346" s="832"/>
      <c r="S346" s="832"/>
      <c r="T346" s="832"/>
      <c r="U346" s="933"/>
      <c r="V346" s="934"/>
      <c r="W346" s="934"/>
      <c r="X346" s="934"/>
      <c r="Y346" s="934"/>
      <c r="Z346" s="934"/>
      <c r="AA346" s="934"/>
      <c r="AB346" s="935"/>
      <c r="AC346" s="940"/>
      <c r="AD346" s="940"/>
      <c r="AE346" s="940"/>
      <c r="AF346" s="847"/>
      <c r="AG346" s="848"/>
      <c r="AH346" s="848"/>
      <c r="AI346" s="848"/>
      <c r="AJ346" s="848"/>
      <c r="AK346" s="848"/>
      <c r="AL346" s="848"/>
      <c r="AM346" s="851"/>
      <c r="AN346" s="431"/>
      <c r="AO346" s="635"/>
      <c r="AP346" s="636"/>
      <c r="AQ346" s="636"/>
      <c r="AR346" s="636"/>
      <c r="AS346" s="636"/>
      <c r="AT346" s="636"/>
      <c r="AU346" s="636"/>
      <c r="AV346" s="636"/>
      <c r="AW346" s="637"/>
      <c r="AX346" s="74"/>
      <c r="AY346" s="863"/>
      <c r="AZ346" s="863"/>
      <c r="BA346" s="866" t="s">
        <v>271</v>
      </c>
      <c r="BB346" s="866"/>
      <c r="BC346" s="863"/>
      <c r="BD346" s="863"/>
      <c r="BE346" s="866" t="s">
        <v>272</v>
      </c>
      <c r="BF346" s="868"/>
    </row>
    <row r="347" spans="1:58" ht="6" customHeight="1" x14ac:dyDescent="0.4">
      <c r="A347" s="431"/>
      <c r="B347" s="817"/>
      <c r="C347" s="833"/>
      <c r="D347" s="834"/>
      <c r="E347" s="835"/>
      <c r="F347" s="835"/>
      <c r="G347" s="835"/>
      <c r="H347" s="835"/>
      <c r="I347" s="835"/>
      <c r="J347" s="835"/>
      <c r="K347" s="835"/>
      <c r="L347" s="835"/>
      <c r="M347" s="835"/>
      <c r="N347" s="826"/>
      <c r="O347" s="828"/>
      <c r="P347" s="828"/>
      <c r="Q347" s="830"/>
      <c r="R347" s="832"/>
      <c r="S347" s="832"/>
      <c r="T347" s="832"/>
      <c r="U347" s="936"/>
      <c r="V347" s="937"/>
      <c r="W347" s="937"/>
      <c r="X347" s="937"/>
      <c r="Y347" s="937"/>
      <c r="Z347" s="937"/>
      <c r="AA347" s="937"/>
      <c r="AB347" s="938"/>
      <c r="AC347" s="940"/>
      <c r="AD347" s="940"/>
      <c r="AE347" s="940"/>
      <c r="AF347" s="852"/>
      <c r="AG347" s="853"/>
      <c r="AH347" s="853"/>
      <c r="AI347" s="853"/>
      <c r="AJ347" s="853"/>
      <c r="AK347" s="853"/>
      <c r="AL347" s="853"/>
      <c r="AM347" s="854"/>
      <c r="AN347" s="431"/>
      <c r="AO347" s="635"/>
      <c r="AP347" s="636"/>
      <c r="AQ347" s="636"/>
      <c r="AR347" s="636"/>
      <c r="AS347" s="636"/>
      <c r="AT347" s="636"/>
      <c r="AU347" s="636"/>
      <c r="AV347" s="636"/>
      <c r="AW347" s="637"/>
      <c r="AX347" s="75"/>
      <c r="AY347" s="864"/>
      <c r="AZ347" s="864"/>
      <c r="BA347" s="710"/>
      <c r="BB347" s="710"/>
      <c r="BC347" s="864"/>
      <c r="BD347" s="864"/>
      <c r="BE347" s="710"/>
      <c r="BF347" s="869"/>
    </row>
    <row r="348" spans="1:58" ht="6" customHeight="1" x14ac:dyDescent="0.4">
      <c r="A348" s="431"/>
      <c r="B348" s="817"/>
      <c r="C348" s="821" t="s">
        <v>9</v>
      </c>
      <c r="D348" s="871"/>
      <c r="E348" s="837"/>
      <c r="F348" s="837"/>
      <c r="G348" s="837"/>
      <c r="H348" s="837"/>
      <c r="I348" s="837"/>
      <c r="J348" s="837"/>
      <c r="K348" s="837"/>
      <c r="L348" s="840"/>
      <c r="M348" s="836"/>
      <c r="N348" s="837"/>
      <c r="O348" s="837"/>
      <c r="P348" s="837"/>
      <c r="Q348" s="837"/>
      <c r="R348" s="837"/>
      <c r="S348" s="837"/>
      <c r="T348" s="845"/>
      <c r="U348" s="921"/>
      <c r="V348" s="837"/>
      <c r="W348" s="837"/>
      <c r="X348" s="837"/>
      <c r="Y348" s="837"/>
      <c r="Z348" s="837"/>
      <c r="AA348" s="837"/>
      <c r="AB348" s="845"/>
      <c r="AC348" s="874" t="s">
        <v>263</v>
      </c>
      <c r="AD348" s="875"/>
      <c r="AE348" s="875"/>
      <c r="AF348" s="875"/>
      <c r="AG348" s="879"/>
      <c r="AH348" s="879"/>
      <c r="AI348" s="879"/>
      <c r="AJ348" s="881"/>
      <c r="AK348" s="882"/>
      <c r="AL348" s="882"/>
      <c r="AM348" s="883"/>
      <c r="AN348" s="431"/>
      <c r="AO348" s="735"/>
      <c r="AP348" s="736"/>
      <c r="AQ348" s="736"/>
      <c r="AR348" s="736"/>
      <c r="AS348" s="736"/>
      <c r="AT348" s="736"/>
      <c r="AU348" s="736"/>
      <c r="AV348" s="736"/>
      <c r="AW348" s="737"/>
      <c r="AX348" s="76"/>
      <c r="AY348" s="865"/>
      <c r="AZ348" s="865"/>
      <c r="BA348" s="867"/>
      <c r="BB348" s="867"/>
      <c r="BC348" s="865"/>
      <c r="BD348" s="865"/>
      <c r="BE348" s="867"/>
      <c r="BF348" s="870"/>
    </row>
    <row r="349" spans="1:58" ht="6" customHeight="1" thickBot="1" x14ac:dyDescent="0.45">
      <c r="A349" s="431"/>
      <c r="B349" s="924"/>
      <c r="C349" s="872"/>
      <c r="D349" s="873"/>
      <c r="E349" s="844"/>
      <c r="F349" s="844"/>
      <c r="G349" s="844"/>
      <c r="H349" s="844"/>
      <c r="I349" s="844"/>
      <c r="J349" s="844"/>
      <c r="K349" s="844"/>
      <c r="L349" s="941"/>
      <c r="M349" s="942"/>
      <c r="N349" s="844"/>
      <c r="O349" s="844"/>
      <c r="P349" s="844"/>
      <c r="Q349" s="844"/>
      <c r="R349" s="844"/>
      <c r="S349" s="844"/>
      <c r="T349" s="846"/>
      <c r="U349" s="922"/>
      <c r="V349" s="844"/>
      <c r="W349" s="844"/>
      <c r="X349" s="844"/>
      <c r="Y349" s="844"/>
      <c r="Z349" s="844"/>
      <c r="AA349" s="844"/>
      <c r="AB349" s="846"/>
      <c r="AC349" s="876"/>
      <c r="AD349" s="877"/>
      <c r="AE349" s="877"/>
      <c r="AF349" s="878"/>
      <c r="AG349" s="880"/>
      <c r="AH349" s="880"/>
      <c r="AI349" s="880"/>
      <c r="AJ349" s="884"/>
      <c r="AK349" s="885"/>
      <c r="AL349" s="885"/>
      <c r="AM349" s="886"/>
      <c r="AN349" s="431"/>
      <c r="AO349" s="887" t="s">
        <v>273</v>
      </c>
      <c r="AP349" s="888"/>
      <c r="AQ349" s="888"/>
      <c r="AR349" s="888"/>
      <c r="AS349" s="888"/>
      <c r="AT349" s="888"/>
      <c r="AU349" s="888"/>
      <c r="AV349" s="888"/>
      <c r="AW349" s="888"/>
      <c r="AX349" s="888"/>
      <c r="AY349" s="888"/>
      <c r="AZ349" s="888"/>
      <c r="BA349" s="888"/>
      <c r="BB349" s="888"/>
      <c r="BC349" s="888"/>
      <c r="BD349" s="888"/>
      <c r="BE349" s="888"/>
      <c r="BF349" s="889"/>
    </row>
    <row r="350" spans="1:58" ht="6" customHeight="1" x14ac:dyDescent="0.4">
      <c r="A350" s="431"/>
      <c r="B350" s="431"/>
      <c r="C350" s="431"/>
      <c r="D350" s="431"/>
      <c r="E350" s="896" t="s">
        <v>274</v>
      </c>
      <c r="F350" s="897"/>
      <c r="G350" s="897"/>
      <c r="H350" s="897"/>
      <c r="I350" s="897"/>
      <c r="J350" s="897"/>
      <c r="K350" s="897"/>
      <c r="L350" s="897"/>
      <c r="M350" s="897"/>
      <c r="N350" s="897"/>
      <c r="O350" s="897"/>
      <c r="P350" s="897"/>
      <c r="Q350" s="897"/>
      <c r="R350" s="897"/>
      <c r="S350" s="898"/>
      <c r="T350" s="780" t="s">
        <v>275</v>
      </c>
      <c r="U350" s="780"/>
      <c r="V350" s="780"/>
      <c r="W350" s="780"/>
      <c r="X350" s="780"/>
      <c r="Y350" s="780"/>
      <c r="Z350" s="905"/>
      <c r="AA350" s="909" t="s">
        <v>276</v>
      </c>
      <c r="AB350" s="780"/>
      <c r="AC350" s="905"/>
      <c r="AD350" s="909">
        <v>96</v>
      </c>
      <c r="AE350" s="905"/>
      <c r="AF350" s="912"/>
      <c r="AG350" s="913"/>
      <c r="AH350" s="913"/>
      <c r="AI350" s="913"/>
      <c r="AJ350" s="913"/>
      <c r="AK350" s="913"/>
      <c r="AL350" s="913"/>
      <c r="AM350" s="914"/>
      <c r="AN350" s="431"/>
      <c r="AO350" s="890"/>
      <c r="AP350" s="891"/>
      <c r="AQ350" s="891"/>
      <c r="AR350" s="891"/>
      <c r="AS350" s="891"/>
      <c r="AT350" s="891"/>
      <c r="AU350" s="891"/>
      <c r="AV350" s="891"/>
      <c r="AW350" s="891"/>
      <c r="AX350" s="891"/>
      <c r="AY350" s="891"/>
      <c r="AZ350" s="891"/>
      <c r="BA350" s="891"/>
      <c r="BB350" s="891"/>
      <c r="BC350" s="891"/>
      <c r="BD350" s="891"/>
      <c r="BE350" s="891"/>
      <c r="BF350" s="892"/>
    </row>
    <row r="351" spans="1:58" ht="6" customHeight="1" x14ac:dyDescent="0.4">
      <c r="A351" s="431"/>
      <c r="B351" s="431"/>
      <c r="C351" s="431"/>
      <c r="D351" s="431"/>
      <c r="E351" s="899"/>
      <c r="F351" s="900"/>
      <c r="G351" s="900"/>
      <c r="H351" s="900"/>
      <c r="I351" s="900"/>
      <c r="J351" s="900"/>
      <c r="K351" s="900"/>
      <c r="L351" s="900"/>
      <c r="M351" s="900"/>
      <c r="N351" s="900"/>
      <c r="O351" s="900"/>
      <c r="P351" s="900"/>
      <c r="Q351" s="900"/>
      <c r="R351" s="900"/>
      <c r="S351" s="901"/>
      <c r="T351" s="781"/>
      <c r="U351" s="781"/>
      <c r="V351" s="781"/>
      <c r="W351" s="781"/>
      <c r="X351" s="781"/>
      <c r="Y351" s="781"/>
      <c r="Z351" s="906"/>
      <c r="AA351" s="910"/>
      <c r="AB351" s="781"/>
      <c r="AC351" s="906"/>
      <c r="AD351" s="910"/>
      <c r="AE351" s="906"/>
      <c r="AF351" s="915"/>
      <c r="AG351" s="916"/>
      <c r="AH351" s="916"/>
      <c r="AI351" s="916"/>
      <c r="AJ351" s="916"/>
      <c r="AK351" s="916"/>
      <c r="AL351" s="916"/>
      <c r="AM351" s="917"/>
      <c r="AN351" s="431"/>
      <c r="AO351" s="890"/>
      <c r="AP351" s="891"/>
      <c r="AQ351" s="891"/>
      <c r="AR351" s="891"/>
      <c r="AS351" s="891"/>
      <c r="AT351" s="891"/>
      <c r="AU351" s="891"/>
      <c r="AV351" s="891"/>
      <c r="AW351" s="891"/>
      <c r="AX351" s="891"/>
      <c r="AY351" s="891"/>
      <c r="AZ351" s="891"/>
      <c r="BA351" s="891"/>
      <c r="BB351" s="891"/>
      <c r="BC351" s="891"/>
      <c r="BD351" s="891"/>
      <c r="BE351" s="891"/>
      <c r="BF351" s="892"/>
    </row>
    <row r="352" spans="1:58" ht="6" customHeight="1" thickBot="1" x14ac:dyDescent="0.45">
      <c r="A352" s="431"/>
      <c r="B352" s="440"/>
      <c r="C352" s="440"/>
      <c r="D352" s="440"/>
      <c r="E352" s="902"/>
      <c r="F352" s="903"/>
      <c r="G352" s="903"/>
      <c r="H352" s="903"/>
      <c r="I352" s="903"/>
      <c r="J352" s="903"/>
      <c r="K352" s="903"/>
      <c r="L352" s="903"/>
      <c r="M352" s="903"/>
      <c r="N352" s="903"/>
      <c r="O352" s="903"/>
      <c r="P352" s="903"/>
      <c r="Q352" s="903"/>
      <c r="R352" s="903"/>
      <c r="S352" s="904"/>
      <c r="T352" s="907"/>
      <c r="U352" s="907"/>
      <c r="V352" s="907"/>
      <c r="W352" s="907"/>
      <c r="X352" s="907"/>
      <c r="Y352" s="907"/>
      <c r="Z352" s="908"/>
      <c r="AA352" s="911"/>
      <c r="AB352" s="907"/>
      <c r="AC352" s="908"/>
      <c r="AD352" s="911"/>
      <c r="AE352" s="908"/>
      <c r="AF352" s="918"/>
      <c r="AG352" s="919"/>
      <c r="AH352" s="919"/>
      <c r="AI352" s="919"/>
      <c r="AJ352" s="919"/>
      <c r="AK352" s="919"/>
      <c r="AL352" s="919"/>
      <c r="AM352" s="920"/>
      <c r="AN352" s="431"/>
      <c r="AO352" s="893"/>
      <c r="AP352" s="894"/>
      <c r="AQ352" s="894"/>
      <c r="AR352" s="894"/>
      <c r="AS352" s="894"/>
      <c r="AT352" s="894"/>
      <c r="AU352" s="894"/>
      <c r="AV352" s="894"/>
      <c r="AW352" s="894"/>
      <c r="AX352" s="894"/>
      <c r="AY352" s="894"/>
      <c r="AZ352" s="894"/>
      <c r="BA352" s="894"/>
      <c r="BB352" s="894"/>
      <c r="BC352" s="894"/>
      <c r="BD352" s="894"/>
      <c r="BE352" s="894"/>
      <c r="BF352" s="895"/>
    </row>
    <row r="353" spans="1:59" ht="6" customHeight="1" x14ac:dyDescent="0.4">
      <c r="A353" s="431"/>
      <c r="B353" s="440"/>
      <c r="C353" s="440"/>
      <c r="D353" s="440"/>
      <c r="E353" s="440"/>
      <c r="F353" s="440"/>
      <c r="G353" s="440"/>
      <c r="H353" s="440"/>
      <c r="I353" s="440"/>
      <c r="J353" s="440"/>
      <c r="K353" s="440"/>
      <c r="L353" s="440"/>
      <c r="M353" s="440"/>
      <c r="N353" s="440"/>
      <c r="O353" s="440"/>
      <c r="P353" s="440"/>
      <c r="Q353" s="440"/>
      <c r="R353" s="431"/>
      <c r="S353" s="431"/>
      <c r="T353" s="431"/>
      <c r="U353" s="431"/>
      <c r="V353" s="431"/>
      <c r="W353" s="431"/>
      <c r="X353" s="431"/>
      <c r="Y353" s="431"/>
      <c r="Z353" s="431"/>
      <c r="AA353" s="431"/>
      <c r="AB353" s="431"/>
      <c r="AC353" s="431"/>
      <c r="AD353" s="431"/>
      <c r="AE353" s="431"/>
      <c r="AF353" s="431"/>
      <c r="AG353" s="431"/>
      <c r="AH353" s="431"/>
      <c r="AI353" s="431"/>
      <c r="AJ353" s="431"/>
      <c r="AK353" s="431"/>
      <c r="AL353" s="431"/>
      <c r="AM353" s="431"/>
      <c r="AN353" s="431"/>
      <c r="AO353" s="431"/>
      <c r="AP353" s="431"/>
      <c r="AQ353" s="431"/>
      <c r="AR353" s="77"/>
      <c r="AS353" s="77"/>
      <c r="AT353" s="77"/>
      <c r="AU353" s="77"/>
      <c r="AV353" s="77"/>
      <c r="AW353" s="77"/>
      <c r="AX353" s="77"/>
      <c r="AY353" s="77"/>
      <c r="AZ353" s="77"/>
      <c r="BA353" s="77"/>
      <c r="BB353" s="77"/>
      <c r="BC353" s="77"/>
      <c r="BD353" s="77"/>
      <c r="BE353" s="77"/>
      <c r="BF353" s="77"/>
      <c r="BG353" s="77"/>
    </row>
    <row r="354" spans="1:59" ht="6" customHeight="1" x14ac:dyDescent="0.4">
      <c r="A354" s="431"/>
      <c r="B354" s="799" t="s">
        <v>277</v>
      </c>
      <c r="C354" s="799"/>
      <c r="D354" s="799"/>
      <c r="E354" s="799"/>
      <c r="F354" s="799"/>
      <c r="G354" s="799"/>
      <c r="H354" s="799"/>
      <c r="I354" s="799"/>
      <c r="J354" s="799"/>
      <c r="K354" s="799"/>
      <c r="L354" s="799"/>
      <c r="M354" s="799"/>
      <c r="N354" s="799"/>
      <c r="O354" s="799"/>
      <c r="P354" s="799"/>
      <c r="Q354" s="799"/>
      <c r="R354" s="799"/>
      <c r="S354" s="799"/>
      <c r="T354" s="799"/>
      <c r="U354" s="799"/>
      <c r="V354" s="799"/>
      <c r="W354" s="799"/>
      <c r="X354" s="799"/>
      <c r="Y354" s="799"/>
      <c r="Z354" s="799"/>
      <c r="AA354" s="799"/>
      <c r="AB354" s="799"/>
      <c r="AC354" s="799"/>
      <c r="AD354" s="799"/>
      <c r="AE354" s="431"/>
      <c r="AF354" s="431"/>
      <c r="AG354" s="431"/>
      <c r="AH354" s="431"/>
      <c r="AI354" s="431"/>
      <c r="AJ354" s="431"/>
      <c r="AK354" s="431"/>
      <c r="AL354" s="431"/>
      <c r="AM354" s="431"/>
      <c r="AN354" s="431"/>
      <c r="AO354" s="431"/>
      <c r="AP354" s="431"/>
      <c r="AQ354" s="431"/>
      <c r="AR354" s="431"/>
      <c r="AS354" s="431"/>
      <c r="AT354" s="431"/>
      <c r="AU354" s="431"/>
      <c r="AV354" s="431"/>
      <c r="AW354" s="431"/>
      <c r="AX354" s="431"/>
      <c r="AY354" s="431"/>
      <c r="AZ354" s="431"/>
      <c r="BA354" s="431"/>
      <c r="BB354" s="431"/>
      <c r="BC354" s="431"/>
      <c r="BD354" s="431"/>
      <c r="BE354" s="431"/>
      <c r="BF354" s="431"/>
    </row>
    <row r="355" spans="1:59" ht="6" customHeight="1" x14ac:dyDescent="0.4">
      <c r="A355" s="431"/>
      <c r="B355" s="799"/>
      <c r="C355" s="799"/>
      <c r="D355" s="799"/>
      <c r="E355" s="799"/>
      <c r="F355" s="799"/>
      <c r="G355" s="799"/>
      <c r="H355" s="799"/>
      <c r="I355" s="799"/>
      <c r="J355" s="799"/>
      <c r="K355" s="799"/>
      <c r="L355" s="799"/>
      <c r="M355" s="799"/>
      <c r="N355" s="799"/>
      <c r="O355" s="799"/>
      <c r="P355" s="799"/>
      <c r="Q355" s="799"/>
      <c r="R355" s="799"/>
      <c r="S355" s="799"/>
      <c r="T355" s="799"/>
      <c r="U355" s="799"/>
      <c r="V355" s="799"/>
      <c r="W355" s="799"/>
      <c r="X355" s="799"/>
      <c r="Y355" s="799"/>
      <c r="Z355" s="799"/>
      <c r="AA355" s="799"/>
      <c r="AB355" s="799"/>
      <c r="AC355" s="799"/>
      <c r="AD355" s="799"/>
      <c r="AE355" s="431"/>
      <c r="AF355" s="431"/>
      <c r="AG355" s="431"/>
      <c r="AH355" s="431"/>
      <c r="AI355" s="431"/>
      <c r="AJ355" s="431"/>
      <c r="AK355" s="431"/>
      <c r="AL355" s="431"/>
      <c r="AM355" s="431"/>
      <c r="AN355" s="431"/>
      <c r="AO355" s="431"/>
      <c r="AP355" s="431"/>
      <c r="AQ355" s="431"/>
      <c r="AR355" s="431"/>
      <c r="AS355" s="431"/>
      <c r="AT355" s="431"/>
      <c r="AU355" s="431"/>
      <c r="AV355" s="431"/>
      <c r="AW355" s="431"/>
      <c r="AX355" s="431"/>
      <c r="AY355" s="431"/>
      <c r="AZ355" s="431"/>
      <c r="BA355" s="431"/>
      <c r="BB355" s="431"/>
      <c r="BC355" s="431"/>
      <c r="BD355" s="431"/>
      <c r="BE355" s="431"/>
      <c r="BF355" s="431"/>
    </row>
    <row r="356" spans="1:59" ht="6" customHeight="1" thickBot="1" x14ac:dyDescent="0.45">
      <c r="A356" s="431"/>
      <c r="B356" s="799"/>
      <c r="C356" s="799"/>
      <c r="D356" s="799"/>
      <c r="E356" s="799"/>
      <c r="F356" s="799"/>
      <c r="G356" s="799"/>
      <c r="H356" s="799"/>
      <c r="I356" s="799"/>
      <c r="J356" s="799"/>
      <c r="K356" s="799"/>
      <c r="L356" s="799"/>
      <c r="M356" s="799"/>
      <c r="N356" s="799"/>
      <c r="O356" s="799"/>
      <c r="P356" s="799"/>
      <c r="Q356" s="799"/>
      <c r="R356" s="799"/>
      <c r="S356" s="799"/>
      <c r="T356" s="799"/>
      <c r="U356" s="799"/>
      <c r="V356" s="799"/>
      <c r="W356" s="799"/>
      <c r="X356" s="799"/>
      <c r="Y356" s="799"/>
      <c r="Z356" s="799"/>
      <c r="AA356" s="799"/>
      <c r="AB356" s="799"/>
      <c r="AC356" s="799"/>
      <c r="AD356" s="799"/>
      <c r="AE356" s="431"/>
      <c r="AF356" s="431"/>
      <c r="AG356" s="431"/>
      <c r="AH356" s="431"/>
      <c r="AI356" s="431"/>
      <c r="AJ356" s="431"/>
      <c r="AK356" s="431"/>
      <c r="AL356" s="431"/>
      <c r="AM356" s="431"/>
      <c r="AN356" s="431"/>
      <c r="AO356" s="431"/>
      <c r="AP356" s="431"/>
      <c r="AQ356" s="431"/>
      <c r="AR356" s="431"/>
      <c r="AS356" s="431"/>
      <c r="AT356" s="431"/>
      <c r="AU356" s="431"/>
      <c r="AV356" s="431"/>
      <c r="AW356" s="431"/>
      <c r="AX356" s="431"/>
      <c r="AY356" s="431"/>
      <c r="AZ356" s="431"/>
      <c r="BA356" s="431"/>
      <c r="BB356" s="431"/>
      <c r="BC356" s="431"/>
      <c r="BD356" s="431"/>
      <c r="BE356" s="431"/>
      <c r="BF356" s="431"/>
    </row>
    <row r="357" spans="1:59" ht="6" customHeight="1" x14ac:dyDescent="0.4">
      <c r="A357" s="431"/>
      <c r="B357" s="800">
        <v>1</v>
      </c>
      <c r="C357" s="801" t="s">
        <v>8</v>
      </c>
      <c r="D357" s="704"/>
      <c r="E357" s="802">
        <f>扶養控除!D32</f>
        <v>0</v>
      </c>
      <c r="F357" s="803"/>
      <c r="G357" s="803"/>
      <c r="H357" s="803"/>
      <c r="I357" s="803"/>
      <c r="J357" s="803"/>
      <c r="K357" s="803"/>
      <c r="L357" s="803"/>
      <c r="M357" s="804"/>
      <c r="N357" s="805" t="s">
        <v>278</v>
      </c>
      <c r="O357" s="806"/>
      <c r="P357" s="813">
        <f>扶養控除!D34</f>
        <v>0</v>
      </c>
      <c r="Q357" s="814"/>
      <c r="R357" s="814"/>
      <c r="S357" s="814"/>
      <c r="T357" s="814"/>
      <c r="U357" s="814"/>
      <c r="V357" s="814"/>
      <c r="W357" s="814"/>
      <c r="X357" s="814"/>
      <c r="Y357" s="814"/>
      <c r="Z357" s="814"/>
      <c r="AA357" s="815"/>
      <c r="AB357" s="808" t="s">
        <v>279</v>
      </c>
      <c r="AC357" s="809"/>
      <c r="AD357" s="811">
        <f>扶養控除!D35</f>
        <v>0</v>
      </c>
      <c r="AE357" s="811"/>
      <c r="AF357" s="811"/>
      <c r="AG357" s="811"/>
      <c r="AH357" s="811"/>
      <c r="AI357" s="811"/>
      <c r="AJ357" s="811"/>
      <c r="AK357" s="811"/>
      <c r="AL357" s="811"/>
      <c r="AM357" s="811"/>
      <c r="AN357" s="811"/>
      <c r="AO357" s="811"/>
      <c r="AP357" s="811"/>
      <c r="AQ357" s="811"/>
      <c r="AR357" s="811"/>
      <c r="AS357" s="811"/>
      <c r="AT357" s="811"/>
      <c r="AU357" s="811"/>
      <c r="AV357" s="811"/>
      <c r="AW357" s="811"/>
      <c r="AX357" s="811"/>
      <c r="AY357" s="811"/>
      <c r="AZ357" s="811"/>
      <c r="BA357" s="811"/>
      <c r="BB357" s="811"/>
      <c r="BC357" s="811"/>
      <c r="BD357" s="811"/>
      <c r="BE357" s="811"/>
      <c r="BF357" s="812"/>
    </row>
    <row r="358" spans="1:59" ht="6" customHeight="1" x14ac:dyDescent="0.4">
      <c r="A358" s="431"/>
      <c r="B358" s="755"/>
      <c r="C358" s="759"/>
      <c r="D358" s="706"/>
      <c r="E358" s="763"/>
      <c r="F358" s="764"/>
      <c r="G358" s="764"/>
      <c r="H358" s="764"/>
      <c r="I358" s="764"/>
      <c r="J358" s="764"/>
      <c r="K358" s="764"/>
      <c r="L358" s="764"/>
      <c r="M358" s="765"/>
      <c r="N358" s="807"/>
      <c r="O358" s="779"/>
      <c r="P358" s="790"/>
      <c r="Q358" s="791"/>
      <c r="R358" s="791"/>
      <c r="S358" s="791"/>
      <c r="T358" s="791"/>
      <c r="U358" s="791"/>
      <c r="V358" s="791"/>
      <c r="W358" s="791"/>
      <c r="X358" s="791"/>
      <c r="Y358" s="791"/>
      <c r="Z358" s="791"/>
      <c r="AA358" s="792"/>
      <c r="AB358" s="772"/>
      <c r="AC358" s="773"/>
      <c r="AD358" s="744"/>
      <c r="AE358" s="744"/>
      <c r="AF358" s="744"/>
      <c r="AG358" s="744"/>
      <c r="AH358" s="744"/>
      <c r="AI358" s="744"/>
      <c r="AJ358" s="744"/>
      <c r="AK358" s="744"/>
      <c r="AL358" s="744"/>
      <c r="AM358" s="744"/>
      <c r="AN358" s="744"/>
      <c r="AO358" s="744"/>
      <c r="AP358" s="744"/>
      <c r="AQ358" s="744"/>
      <c r="AR358" s="744"/>
      <c r="AS358" s="744"/>
      <c r="AT358" s="744"/>
      <c r="AU358" s="744"/>
      <c r="AV358" s="744"/>
      <c r="AW358" s="744"/>
      <c r="AX358" s="744"/>
      <c r="AY358" s="744"/>
      <c r="AZ358" s="744"/>
      <c r="BA358" s="744"/>
      <c r="BB358" s="744"/>
      <c r="BC358" s="744"/>
      <c r="BD358" s="744"/>
      <c r="BE358" s="744"/>
      <c r="BF358" s="745"/>
    </row>
    <row r="359" spans="1:59" ht="6" customHeight="1" x14ac:dyDescent="0.4">
      <c r="A359" s="431"/>
      <c r="B359" s="755"/>
      <c r="C359" s="623" t="s">
        <v>104</v>
      </c>
      <c r="D359" s="748"/>
      <c r="E359" s="750">
        <f>扶養控除!D33</f>
        <v>0</v>
      </c>
      <c r="F359" s="750"/>
      <c r="G359" s="750"/>
      <c r="H359" s="750"/>
      <c r="I359" s="750"/>
      <c r="J359" s="750"/>
      <c r="K359" s="750"/>
      <c r="L359" s="750"/>
      <c r="M359" s="751"/>
      <c r="N359" s="807"/>
      <c r="O359" s="779"/>
      <c r="P359" s="790"/>
      <c r="Q359" s="791"/>
      <c r="R359" s="791"/>
      <c r="S359" s="791"/>
      <c r="T359" s="791"/>
      <c r="U359" s="791"/>
      <c r="V359" s="791"/>
      <c r="W359" s="791"/>
      <c r="X359" s="791"/>
      <c r="Y359" s="791"/>
      <c r="Z359" s="791"/>
      <c r="AA359" s="792"/>
      <c r="AB359" s="772"/>
      <c r="AC359" s="773"/>
      <c r="AD359" s="744"/>
      <c r="AE359" s="744"/>
      <c r="AF359" s="744"/>
      <c r="AG359" s="744"/>
      <c r="AH359" s="744"/>
      <c r="AI359" s="744"/>
      <c r="AJ359" s="744"/>
      <c r="AK359" s="744"/>
      <c r="AL359" s="744"/>
      <c r="AM359" s="744"/>
      <c r="AN359" s="744"/>
      <c r="AO359" s="744"/>
      <c r="AP359" s="744"/>
      <c r="AQ359" s="744"/>
      <c r="AR359" s="744"/>
      <c r="AS359" s="744"/>
      <c r="AT359" s="744"/>
      <c r="AU359" s="744"/>
      <c r="AV359" s="744"/>
      <c r="AW359" s="744"/>
      <c r="AX359" s="744"/>
      <c r="AY359" s="744"/>
      <c r="AZ359" s="744"/>
      <c r="BA359" s="744"/>
      <c r="BB359" s="744"/>
      <c r="BC359" s="744"/>
      <c r="BD359" s="744"/>
      <c r="BE359" s="744"/>
      <c r="BF359" s="745"/>
    </row>
    <row r="360" spans="1:59" ht="6" customHeight="1" x14ac:dyDescent="0.4">
      <c r="A360" s="431"/>
      <c r="B360" s="755"/>
      <c r="C360" s="623"/>
      <c r="D360" s="748"/>
      <c r="E360" s="750"/>
      <c r="F360" s="750"/>
      <c r="G360" s="750"/>
      <c r="H360" s="750"/>
      <c r="I360" s="750"/>
      <c r="J360" s="750"/>
      <c r="K360" s="750"/>
      <c r="L360" s="750"/>
      <c r="M360" s="751"/>
      <c r="N360" s="807"/>
      <c r="O360" s="779"/>
      <c r="P360" s="790"/>
      <c r="Q360" s="791"/>
      <c r="R360" s="791"/>
      <c r="S360" s="791"/>
      <c r="T360" s="791"/>
      <c r="U360" s="791"/>
      <c r="V360" s="791"/>
      <c r="W360" s="791"/>
      <c r="X360" s="791"/>
      <c r="Y360" s="791"/>
      <c r="Z360" s="791"/>
      <c r="AA360" s="792"/>
      <c r="AB360" s="772"/>
      <c r="AC360" s="773"/>
      <c r="AD360" s="744"/>
      <c r="AE360" s="744"/>
      <c r="AF360" s="744"/>
      <c r="AG360" s="744"/>
      <c r="AH360" s="744"/>
      <c r="AI360" s="744"/>
      <c r="AJ360" s="744"/>
      <c r="AK360" s="744"/>
      <c r="AL360" s="744"/>
      <c r="AM360" s="744"/>
      <c r="AN360" s="744"/>
      <c r="AO360" s="744"/>
      <c r="AP360" s="744"/>
      <c r="AQ360" s="744"/>
      <c r="AR360" s="744"/>
      <c r="AS360" s="744"/>
      <c r="AT360" s="744"/>
      <c r="AU360" s="744"/>
      <c r="AV360" s="744"/>
      <c r="AW360" s="744"/>
      <c r="AX360" s="744"/>
      <c r="AY360" s="744"/>
      <c r="AZ360" s="744"/>
      <c r="BA360" s="744"/>
      <c r="BB360" s="744"/>
      <c r="BC360" s="744"/>
      <c r="BD360" s="744"/>
      <c r="BE360" s="744"/>
      <c r="BF360" s="745"/>
    </row>
    <row r="361" spans="1:59" ht="6" customHeight="1" x14ac:dyDescent="0.4">
      <c r="A361" s="431"/>
      <c r="B361" s="778"/>
      <c r="C361" s="740"/>
      <c r="D361" s="749"/>
      <c r="E361" s="752"/>
      <c r="F361" s="752"/>
      <c r="G361" s="752"/>
      <c r="H361" s="752"/>
      <c r="I361" s="752"/>
      <c r="J361" s="752"/>
      <c r="K361" s="752"/>
      <c r="L361" s="752"/>
      <c r="M361" s="753"/>
      <c r="N361" s="807"/>
      <c r="O361" s="779"/>
      <c r="P361" s="793"/>
      <c r="Q361" s="794"/>
      <c r="R361" s="794"/>
      <c r="S361" s="794"/>
      <c r="T361" s="794"/>
      <c r="U361" s="794"/>
      <c r="V361" s="794"/>
      <c r="W361" s="794"/>
      <c r="X361" s="794"/>
      <c r="Y361" s="794"/>
      <c r="Z361" s="794"/>
      <c r="AA361" s="795"/>
      <c r="AB361" s="810"/>
      <c r="AC361" s="783"/>
      <c r="AD361" s="746"/>
      <c r="AE361" s="746"/>
      <c r="AF361" s="746"/>
      <c r="AG361" s="746"/>
      <c r="AH361" s="746"/>
      <c r="AI361" s="746"/>
      <c r="AJ361" s="746"/>
      <c r="AK361" s="746"/>
      <c r="AL361" s="746"/>
      <c r="AM361" s="746"/>
      <c r="AN361" s="746"/>
      <c r="AO361" s="746"/>
      <c r="AP361" s="746"/>
      <c r="AQ361" s="746"/>
      <c r="AR361" s="746"/>
      <c r="AS361" s="746"/>
      <c r="AT361" s="746"/>
      <c r="AU361" s="746"/>
      <c r="AV361" s="746"/>
      <c r="AW361" s="746"/>
      <c r="AX361" s="746"/>
      <c r="AY361" s="746"/>
      <c r="AZ361" s="746"/>
      <c r="BA361" s="746"/>
      <c r="BB361" s="746"/>
      <c r="BC361" s="746"/>
      <c r="BD361" s="746"/>
      <c r="BE361" s="746"/>
      <c r="BF361" s="747"/>
    </row>
    <row r="362" spans="1:59" ht="6" customHeight="1" x14ac:dyDescent="0.4">
      <c r="A362" s="431"/>
      <c r="B362" s="754">
        <v>2</v>
      </c>
      <c r="C362" s="757" t="s">
        <v>8</v>
      </c>
      <c r="D362" s="758"/>
      <c r="E362" s="760">
        <f>扶養控除!D36</f>
        <v>0</v>
      </c>
      <c r="F362" s="761"/>
      <c r="G362" s="761"/>
      <c r="H362" s="761"/>
      <c r="I362" s="761"/>
      <c r="J362" s="761"/>
      <c r="K362" s="761"/>
      <c r="L362" s="761"/>
      <c r="M362" s="762"/>
      <c r="N362" s="766" t="s">
        <v>278</v>
      </c>
      <c r="O362" s="779"/>
      <c r="P362" s="787">
        <f>扶養控除!D38</f>
        <v>0</v>
      </c>
      <c r="Q362" s="788"/>
      <c r="R362" s="788"/>
      <c r="S362" s="788"/>
      <c r="T362" s="788"/>
      <c r="U362" s="788"/>
      <c r="V362" s="788"/>
      <c r="W362" s="788"/>
      <c r="X362" s="788"/>
      <c r="Y362" s="788"/>
      <c r="Z362" s="788"/>
      <c r="AA362" s="789"/>
      <c r="AB362" s="780" t="s">
        <v>279</v>
      </c>
      <c r="AC362" s="771"/>
      <c r="AD362" s="742">
        <f>扶養控除!D39</f>
        <v>0</v>
      </c>
      <c r="AE362" s="742"/>
      <c r="AF362" s="742"/>
      <c r="AG362" s="742"/>
      <c r="AH362" s="742"/>
      <c r="AI362" s="742"/>
      <c r="AJ362" s="742"/>
      <c r="AK362" s="742"/>
      <c r="AL362" s="742"/>
      <c r="AM362" s="742"/>
      <c r="AN362" s="742"/>
      <c r="AO362" s="742"/>
      <c r="AP362" s="742"/>
      <c r="AQ362" s="742"/>
      <c r="AR362" s="742"/>
      <c r="AS362" s="742"/>
      <c r="AT362" s="742"/>
      <c r="AU362" s="742"/>
      <c r="AV362" s="742"/>
      <c r="AW362" s="742"/>
      <c r="AX362" s="742"/>
      <c r="AY362" s="742"/>
      <c r="AZ362" s="742"/>
      <c r="BA362" s="742"/>
      <c r="BB362" s="742"/>
      <c r="BC362" s="742"/>
      <c r="BD362" s="742"/>
      <c r="BE362" s="742"/>
      <c r="BF362" s="743"/>
    </row>
    <row r="363" spans="1:59" ht="6" customHeight="1" x14ac:dyDescent="0.4">
      <c r="A363" s="431"/>
      <c r="B363" s="755"/>
      <c r="C363" s="759"/>
      <c r="D363" s="706"/>
      <c r="E363" s="763"/>
      <c r="F363" s="764"/>
      <c r="G363" s="764"/>
      <c r="H363" s="764"/>
      <c r="I363" s="764"/>
      <c r="J363" s="764"/>
      <c r="K363" s="764"/>
      <c r="L363" s="764"/>
      <c r="M363" s="765"/>
      <c r="N363" s="766"/>
      <c r="O363" s="779"/>
      <c r="P363" s="790"/>
      <c r="Q363" s="791"/>
      <c r="R363" s="791"/>
      <c r="S363" s="791"/>
      <c r="T363" s="791"/>
      <c r="U363" s="791"/>
      <c r="V363" s="791"/>
      <c r="W363" s="791"/>
      <c r="X363" s="791"/>
      <c r="Y363" s="791"/>
      <c r="Z363" s="791"/>
      <c r="AA363" s="792"/>
      <c r="AB363" s="781"/>
      <c r="AC363" s="773"/>
      <c r="AD363" s="744"/>
      <c r="AE363" s="744"/>
      <c r="AF363" s="744"/>
      <c r="AG363" s="744"/>
      <c r="AH363" s="744"/>
      <c r="AI363" s="744"/>
      <c r="AJ363" s="744"/>
      <c r="AK363" s="744"/>
      <c r="AL363" s="744"/>
      <c r="AM363" s="744"/>
      <c r="AN363" s="744"/>
      <c r="AO363" s="744"/>
      <c r="AP363" s="744"/>
      <c r="AQ363" s="744"/>
      <c r="AR363" s="744"/>
      <c r="AS363" s="744"/>
      <c r="AT363" s="744"/>
      <c r="AU363" s="744"/>
      <c r="AV363" s="744"/>
      <c r="AW363" s="744"/>
      <c r="AX363" s="744"/>
      <c r="AY363" s="744"/>
      <c r="AZ363" s="744"/>
      <c r="BA363" s="744"/>
      <c r="BB363" s="744"/>
      <c r="BC363" s="744"/>
      <c r="BD363" s="744"/>
      <c r="BE363" s="744"/>
      <c r="BF363" s="745"/>
    </row>
    <row r="364" spans="1:59" ht="6" customHeight="1" x14ac:dyDescent="0.4">
      <c r="A364" s="431"/>
      <c r="B364" s="755"/>
      <c r="C364" s="623" t="s">
        <v>104</v>
      </c>
      <c r="D364" s="748"/>
      <c r="E364" s="750">
        <f>扶養控除!D37</f>
        <v>0</v>
      </c>
      <c r="F364" s="750"/>
      <c r="G364" s="750"/>
      <c r="H364" s="750"/>
      <c r="I364" s="750"/>
      <c r="J364" s="750"/>
      <c r="K364" s="750"/>
      <c r="L364" s="750"/>
      <c r="M364" s="751"/>
      <c r="N364" s="766"/>
      <c r="O364" s="779"/>
      <c r="P364" s="790"/>
      <c r="Q364" s="791"/>
      <c r="R364" s="791"/>
      <c r="S364" s="791"/>
      <c r="T364" s="791"/>
      <c r="U364" s="791"/>
      <c r="V364" s="791"/>
      <c r="W364" s="791"/>
      <c r="X364" s="791"/>
      <c r="Y364" s="791"/>
      <c r="Z364" s="791"/>
      <c r="AA364" s="792"/>
      <c r="AB364" s="781"/>
      <c r="AC364" s="773"/>
      <c r="AD364" s="744"/>
      <c r="AE364" s="744"/>
      <c r="AF364" s="744"/>
      <c r="AG364" s="744"/>
      <c r="AH364" s="744"/>
      <c r="AI364" s="744"/>
      <c r="AJ364" s="744"/>
      <c r="AK364" s="744"/>
      <c r="AL364" s="744"/>
      <c r="AM364" s="744"/>
      <c r="AN364" s="744"/>
      <c r="AO364" s="744"/>
      <c r="AP364" s="744"/>
      <c r="AQ364" s="744"/>
      <c r="AR364" s="744"/>
      <c r="AS364" s="744"/>
      <c r="AT364" s="744"/>
      <c r="AU364" s="744"/>
      <c r="AV364" s="744"/>
      <c r="AW364" s="744"/>
      <c r="AX364" s="744"/>
      <c r="AY364" s="744"/>
      <c r="AZ364" s="744"/>
      <c r="BA364" s="744"/>
      <c r="BB364" s="744"/>
      <c r="BC364" s="744"/>
      <c r="BD364" s="744"/>
      <c r="BE364" s="744"/>
      <c r="BF364" s="745"/>
    </row>
    <row r="365" spans="1:59" ht="6" customHeight="1" x14ac:dyDescent="0.4">
      <c r="A365" s="431"/>
      <c r="B365" s="755"/>
      <c r="C365" s="623"/>
      <c r="D365" s="748"/>
      <c r="E365" s="750"/>
      <c r="F365" s="750"/>
      <c r="G365" s="750"/>
      <c r="H365" s="750"/>
      <c r="I365" s="750"/>
      <c r="J365" s="750"/>
      <c r="K365" s="750"/>
      <c r="L365" s="750"/>
      <c r="M365" s="751"/>
      <c r="N365" s="766"/>
      <c r="O365" s="779"/>
      <c r="P365" s="790"/>
      <c r="Q365" s="791"/>
      <c r="R365" s="791"/>
      <c r="S365" s="791"/>
      <c r="T365" s="791"/>
      <c r="U365" s="791"/>
      <c r="V365" s="791"/>
      <c r="W365" s="791"/>
      <c r="X365" s="791"/>
      <c r="Y365" s="791"/>
      <c r="Z365" s="791"/>
      <c r="AA365" s="792"/>
      <c r="AB365" s="781"/>
      <c r="AC365" s="773"/>
      <c r="AD365" s="744"/>
      <c r="AE365" s="744"/>
      <c r="AF365" s="744"/>
      <c r="AG365" s="744"/>
      <c r="AH365" s="744"/>
      <c r="AI365" s="744"/>
      <c r="AJ365" s="744"/>
      <c r="AK365" s="744"/>
      <c r="AL365" s="744"/>
      <c r="AM365" s="744"/>
      <c r="AN365" s="744"/>
      <c r="AO365" s="744"/>
      <c r="AP365" s="744"/>
      <c r="AQ365" s="744"/>
      <c r="AR365" s="744"/>
      <c r="AS365" s="744"/>
      <c r="AT365" s="744"/>
      <c r="AU365" s="744"/>
      <c r="AV365" s="744"/>
      <c r="AW365" s="744"/>
      <c r="AX365" s="744"/>
      <c r="AY365" s="744"/>
      <c r="AZ365" s="744"/>
      <c r="BA365" s="744"/>
      <c r="BB365" s="744"/>
      <c r="BC365" s="744"/>
      <c r="BD365" s="744"/>
      <c r="BE365" s="744"/>
      <c r="BF365" s="745"/>
    </row>
    <row r="366" spans="1:59" ht="6" customHeight="1" x14ac:dyDescent="0.4">
      <c r="A366" s="431"/>
      <c r="B366" s="778"/>
      <c r="C366" s="740"/>
      <c r="D366" s="749"/>
      <c r="E366" s="752"/>
      <c r="F366" s="752"/>
      <c r="G366" s="752"/>
      <c r="H366" s="752"/>
      <c r="I366" s="752"/>
      <c r="J366" s="752"/>
      <c r="K366" s="752"/>
      <c r="L366" s="752"/>
      <c r="M366" s="753"/>
      <c r="N366" s="766"/>
      <c r="O366" s="779"/>
      <c r="P366" s="793"/>
      <c r="Q366" s="794"/>
      <c r="R366" s="794"/>
      <c r="S366" s="794"/>
      <c r="T366" s="794"/>
      <c r="U366" s="794"/>
      <c r="V366" s="794"/>
      <c r="W366" s="794"/>
      <c r="X366" s="794"/>
      <c r="Y366" s="794"/>
      <c r="Z366" s="794"/>
      <c r="AA366" s="795"/>
      <c r="AB366" s="782"/>
      <c r="AC366" s="783"/>
      <c r="AD366" s="746"/>
      <c r="AE366" s="746"/>
      <c r="AF366" s="746"/>
      <c r="AG366" s="746"/>
      <c r="AH366" s="746"/>
      <c r="AI366" s="746"/>
      <c r="AJ366" s="746"/>
      <c r="AK366" s="746"/>
      <c r="AL366" s="746"/>
      <c r="AM366" s="746"/>
      <c r="AN366" s="746"/>
      <c r="AO366" s="746"/>
      <c r="AP366" s="746"/>
      <c r="AQ366" s="746"/>
      <c r="AR366" s="746"/>
      <c r="AS366" s="746"/>
      <c r="AT366" s="746"/>
      <c r="AU366" s="746"/>
      <c r="AV366" s="746"/>
      <c r="AW366" s="746"/>
      <c r="AX366" s="746"/>
      <c r="AY366" s="746"/>
      <c r="AZ366" s="746"/>
      <c r="BA366" s="746"/>
      <c r="BB366" s="746"/>
      <c r="BC366" s="746"/>
      <c r="BD366" s="746"/>
      <c r="BE366" s="746"/>
      <c r="BF366" s="747"/>
    </row>
    <row r="367" spans="1:59" ht="6" customHeight="1" x14ac:dyDescent="0.4">
      <c r="A367" s="431"/>
      <c r="B367" s="754">
        <v>3</v>
      </c>
      <c r="C367" s="757" t="s">
        <v>8</v>
      </c>
      <c r="D367" s="758"/>
      <c r="E367" s="760">
        <f>扶養控除!D40</f>
        <v>0</v>
      </c>
      <c r="F367" s="761"/>
      <c r="G367" s="761"/>
      <c r="H367" s="761"/>
      <c r="I367" s="761"/>
      <c r="J367" s="761"/>
      <c r="K367" s="761"/>
      <c r="L367" s="761"/>
      <c r="M367" s="762"/>
      <c r="N367" s="766" t="s">
        <v>278</v>
      </c>
      <c r="O367" s="767"/>
      <c r="P367" s="787">
        <f>扶養控除!D42</f>
        <v>0</v>
      </c>
      <c r="Q367" s="788"/>
      <c r="R367" s="788"/>
      <c r="S367" s="788"/>
      <c r="T367" s="788"/>
      <c r="U367" s="788"/>
      <c r="V367" s="788"/>
      <c r="W367" s="788"/>
      <c r="X367" s="788"/>
      <c r="Y367" s="788"/>
      <c r="Z367" s="788"/>
      <c r="AA367" s="789"/>
      <c r="AB367" s="770" t="s">
        <v>279</v>
      </c>
      <c r="AC367" s="771"/>
      <c r="AD367" s="742">
        <f>扶養控除!D43</f>
        <v>0</v>
      </c>
      <c r="AE367" s="742"/>
      <c r="AF367" s="742"/>
      <c r="AG367" s="742"/>
      <c r="AH367" s="742"/>
      <c r="AI367" s="742"/>
      <c r="AJ367" s="742"/>
      <c r="AK367" s="742"/>
      <c r="AL367" s="742"/>
      <c r="AM367" s="742"/>
      <c r="AN367" s="742"/>
      <c r="AO367" s="742"/>
      <c r="AP367" s="742"/>
      <c r="AQ367" s="742"/>
      <c r="AR367" s="742"/>
      <c r="AS367" s="742"/>
      <c r="AT367" s="742"/>
      <c r="AU367" s="742"/>
      <c r="AV367" s="742"/>
      <c r="AW367" s="742"/>
      <c r="AX367" s="742"/>
      <c r="AY367" s="742"/>
      <c r="AZ367" s="742"/>
      <c r="BA367" s="742"/>
      <c r="BB367" s="742"/>
      <c r="BC367" s="742"/>
      <c r="BD367" s="742"/>
      <c r="BE367" s="742"/>
      <c r="BF367" s="743"/>
    </row>
    <row r="368" spans="1:59" ht="6" customHeight="1" x14ac:dyDescent="0.4">
      <c r="A368" s="431"/>
      <c r="B368" s="755"/>
      <c r="C368" s="759"/>
      <c r="D368" s="706"/>
      <c r="E368" s="763"/>
      <c r="F368" s="764"/>
      <c r="G368" s="764"/>
      <c r="H368" s="764"/>
      <c r="I368" s="764"/>
      <c r="J368" s="764"/>
      <c r="K368" s="764"/>
      <c r="L368" s="764"/>
      <c r="M368" s="765"/>
      <c r="N368" s="766"/>
      <c r="O368" s="767"/>
      <c r="P368" s="790"/>
      <c r="Q368" s="791"/>
      <c r="R368" s="791"/>
      <c r="S368" s="791"/>
      <c r="T368" s="791"/>
      <c r="U368" s="791"/>
      <c r="V368" s="791"/>
      <c r="W368" s="791"/>
      <c r="X368" s="791"/>
      <c r="Y368" s="791"/>
      <c r="Z368" s="791"/>
      <c r="AA368" s="792"/>
      <c r="AB368" s="772"/>
      <c r="AC368" s="773"/>
      <c r="AD368" s="744"/>
      <c r="AE368" s="744"/>
      <c r="AF368" s="744"/>
      <c r="AG368" s="744"/>
      <c r="AH368" s="744"/>
      <c r="AI368" s="744"/>
      <c r="AJ368" s="744"/>
      <c r="AK368" s="744"/>
      <c r="AL368" s="744"/>
      <c r="AM368" s="744"/>
      <c r="AN368" s="744"/>
      <c r="AO368" s="744"/>
      <c r="AP368" s="744"/>
      <c r="AQ368" s="744"/>
      <c r="AR368" s="744"/>
      <c r="AS368" s="744"/>
      <c r="AT368" s="744"/>
      <c r="AU368" s="744"/>
      <c r="AV368" s="744"/>
      <c r="AW368" s="744"/>
      <c r="AX368" s="744"/>
      <c r="AY368" s="744"/>
      <c r="AZ368" s="744"/>
      <c r="BA368" s="744"/>
      <c r="BB368" s="744"/>
      <c r="BC368" s="744"/>
      <c r="BD368" s="744"/>
      <c r="BE368" s="744"/>
      <c r="BF368" s="745"/>
    </row>
    <row r="369" spans="1:58" ht="6" customHeight="1" x14ac:dyDescent="0.4">
      <c r="A369" s="431"/>
      <c r="B369" s="755"/>
      <c r="C369" s="623" t="s">
        <v>104</v>
      </c>
      <c r="D369" s="748"/>
      <c r="E369" s="750">
        <f>扶養控除!D41</f>
        <v>0</v>
      </c>
      <c r="F369" s="750"/>
      <c r="G369" s="750"/>
      <c r="H369" s="750"/>
      <c r="I369" s="750"/>
      <c r="J369" s="750"/>
      <c r="K369" s="750"/>
      <c r="L369" s="750"/>
      <c r="M369" s="751"/>
      <c r="N369" s="766"/>
      <c r="O369" s="767"/>
      <c r="P369" s="790"/>
      <c r="Q369" s="791"/>
      <c r="R369" s="791"/>
      <c r="S369" s="791"/>
      <c r="T369" s="791"/>
      <c r="U369" s="791"/>
      <c r="V369" s="791"/>
      <c r="W369" s="791"/>
      <c r="X369" s="791"/>
      <c r="Y369" s="791"/>
      <c r="Z369" s="791"/>
      <c r="AA369" s="792"/>
      <c r="AB369" s="772"/>
      <c r="AC369" s="773"/>
      <c r="AD369" s="744"/>
      <c r="AE369" s="744"/>
      <c r="AF369" s="744"/>
      <c r="AG369" s="744"/>
      <c r="AH369" s="744"/>
      <c r="AI369" s="744"/>
      <c r="AJ369" s="744"/>
      <c r="AK369" s="744"/>
      <c r="AL369" s="744"/>
      <c r="AM369" s="744"/>
      <c r="AN369" s="744"/>
      <c r="AO369" s="744"/>
      <c r="AP369" s="744"/>
      <c r="AQ369" s="744"/>
      <c r="AR369" s="744"/>
      <c r="AS369" s="744"/>
      <c r="AT369" s="744"/>
      <c r="AU369" s="744"/>
      <c r="AV369" s="744"/>
      <c r="AW369" s="744"/>
      <c r="AX369" s="744"/>
      <c r="AY369" s="744"/>
      <c r="AZ369" s="744"/>
      <c r="BA369" s="744"/>
      <c r="BB369" s="744"/>
      <c r="BC369" s="744"/>
      <c r="BD369" s="744"/>
      <c r="BE369" s="744"/>
      <c r="BF369" s="745"/>
    </row>
    <row r="370" spans="1:58" ht="6" customHeight="1" x14ac:dyDescent="0.4">
      <c r="A370" s="431"/>
      <c r="B370" s="755"/>
      <c r="C370" s="623"/>
      <c r="D370" s="748"/>
      <c r="E370" s="750"/>
      <c r="F370" s="750"/>
      <c r="G370" s="750"/>
      <c r="H370" s="750"/>
      <c r="I370" s="750"/>
      <c r="J370" s="750"/>
      <c r="K370" s="750"/>
      <c r="L370" s="750"/>
      <c r="M370" s="751"/>
      <c r="N370" s="766"/>
      <c r="O370" s="767"/>
      <c r="P370" s="790"/>
      <c r="Q370" s="791"/>
      <c r="R370" s="791"/>
      <c r="S370" s="791"/>
      <c r="T370" s="791"/>
      <c r="U370" s="791"/>
      <c r="V370" s="791"/>
      <c r="W370" s="791"/>
      <c r="X370" s="791"/>
      <c r="Y370" s="791"/>
      <c r="Z370" s="791"/>
      <c r="AA370" s="792"/>
      <c r="AB370" s="772"/>
      <c r="AC370" s="773"/>
      <c r="AD370" s="744"/>
      <c r="AE370" s="744"/>
      <c r="AF370" s="744"/>
      <c r="AG370" s="744"/>
      <c r="AH370" s="744"/>
      <c r="AI370" s="744"/>
      <c r="AJ370" s="744"/>
      <c r="AK370" s="744"/>
      <c r="AL370" s="744"/>
      <c r="AM370" s="744"/>
      <c r="AN370" s="744"/>
      <c r="AO370" s="744"/>
      <c r="AP370" s="744"/>
      <c r="AQ370" s="744"/>
      <c r="AR370" s="744"/>
      <c r="AS370" s="744"/>
      <c r="AT370" s="744"/>
      <c r="AU370" s="744"/>
      <c r="AV370" s="744"/>
      <c r="AW370" s="744"/>
      <c r="AX370" s="744"/>
      <c r="AY370" s="744"/>
      <c r="AZ370" s="744"/>
      <c r="BA370" s="744"/>
      <c r="BB370" s="744"/>
      <c r="BC370" s="744"/>
      <c r="BD370" s="744"/>
      <c r="BE370" s="744"/>
      <c r="BF370" s="745"/>
    </row>
    <row r="371" spans="1:58" ht="6" customHeight="1" thickBot="1" x14ac:dyDescent="0.45">
      <c r="A371" s="431"/>
      <c r="B371" s="756"/>
      <c r="C371" s="625"/>
      <c r="D371" s="784"/>
      <c r="E371" s="785"/>
      <c r="F371" s="785"/>
      <c r="G371" s="785"/>
      <c r="H371" s="785"/>
      <c r="I371" s="785"/>
      <c r="J371" s="785"/>
      <c r="K371" s="785"/>
      <c r="L371" s="785"/>
      <c r="M371" s="786"/>
      <c r="N371" s="768"/>
      <c r="O371" s="769"/>
      <c r="P371" s="796"/>
      <c r="Q371" s="797"/>
      <c r="R371" s="797"/>
      <c r="S371" s="797"/>
      <c r="T371" s="797"/>
      <c r="U371" s="797"/>
      <c r="V371" s="797"/>
      <c r="W371" s="797"/>
      <c r="X371" s="797"/>
      <c r="Y371" s="797"/>
      <c r="Z371" s="797"/>
      <c r="AA371" s="798"/>
      <c r="AB371" s="774"/>
      <c r="AC371" s="775"/>
      <c r="AD371" s="776"/>
      <c r="AE371" s="776"/>
      <c r="AF371" s="776"/>
      <c r="AG371" s="776"/>
      <c r="AH371" s="776"/>
      <c r="AI371" s="776"/>
      <c r="AJ371" s="776"/>
      <c r="AK371" s="776"/>
      <c r="AL371" s="776"/>
      <c r="AM371" s="776"/>
      <c r="AN371" s="776"/>
      <c r="AO371" s="776"/>
      <c r="AP371" s="776"/>
      <c r="AQ371" s="776"/>
      <c r="AR371" s="776"/>
      <c r="AS371" s="776"/>
      <c r="AT371" s="776"/>
      <c r="AU371" s="776"/>
      <c r="AV371" s="776"/>
      <c r="AW371" s="776"/>
      <c r="AX371" s="776"/>
      <c r="AY371" s="776"/>
      <c r="AZ371" s="776"/>
      <c r="BA371" s="776"/>
      <c r="BB371" s="776"/>
      <c r="BC371" s="776"/>
      <c r="BD371" s="776"/>
      <c r="BE371" s="776"/>
      <c r="BF371" s="777"/>
    </row>
    <row r="372" spans="1:58" ht="6" customHeight="1" x14ac:dyDescent="0.4">
      <c r="A372" s="431"/>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row>
    <row r="373" spans="1:58" ht="6" customHeight="1" x14ac:dyDescent="0.4">
      <c r="A373" s="431"/>
      <c r="B373" s="600" t="s">
        <v>280</v>
      </c>
      <c r="C373" s="600"/>
      <c r="D373" s="600"/>
      <c r="E373" s="600"/>
      <c r="F373" s="600"/>
      <c r="G373" s="600"/>
      <c r="H373" s="600"/>
      <c r="I373" s="600"/>
      <c r="J373" s="600"/>
      <c r="K373" s="600"/>
      <c r="L373" s="600"/>
      <c r="M373" s="600"/>
      <c r="N373" s="600"/>
      <c r="O373" s="600"/>
      <c r="P373" s="600"/>
      <c r="Q373" s="600"/>
      <c r="R373" s="600"/>
      <c r="S373" s="600"/>
      <c r="T373" s="600"/>
      <c r="U373" s="600"/>
      <c r="V373" s="600"/>
      <c r="W373" s="600"/>
      <c r="X373" s="600"/>
      <c r="Y373" s="600"/>
      <c r="Z373" s="600"/>
      <c r="AA373" s="600"/>
      <c r="AB373" s="600"/>
      <c r="AC373" s="600"/>
      <c r="AD373" s="600"/>
      <c r="AE373" s="601" t="s">
        <v>281</v>
      </c>
      <c r="AF373" s="601"/>
      <c r="AG373" s="601"/>
      <c r="AH373" s="601"/>
      <c r="AI373" s="601"/>
      <c r="AJ373" s="601"/>
      <c r="AK373" s="601"/>
      <c r="AL373" s="601"/>
      <c r="AM373" s="601"/>
      <c r="AN373" s="601"/>
      <c r="AO373" s="601"/>
      <c r="AP373" s="601"/>
      <c r="AQ373" s="601"/>
      <c r="AR373" s="601"/>
      <c r="AS373" s="601"/>
      <c r="AT373" s="601"/>
      <c r="AU373" s="601"/>
      <c r="AV373" s="431"/>
      <c r="AW373" s="431"/>
      <c r="AX373" s="431"/>
      <c r="AY373" s="431"/>
      <c r="AZ373" s="431"/>
      <c r="BA373" s="431"/>
      <c r="BB373" s="431"/>
      <c r="BC373" s="431"/>
      <c r="BD373" s="431"/>
      <c r="BE373" s="431"/>
      <c r="BF373" s="431"/>
    </row>
    <row r="374" spans="1:58" ht="6" customHeight="1" x14ac:dyDescent="0.4">
      <c r="A374" s="431"/>
      <c r="B374" s="600"/>
      <c r="C374" s="600"/>
      <c r="D374" s="600"/>
      <c r="E374" s="600"/>
      <c r="F374" s="600"/>
      <c r="G374" s="600"/>
      <c r="H374" s="600"/>
      <c r="I374" s="600"/>
      <c r="J374" s="600"/>
      <c r="K374" s="600"/>
      <c r="L374" s="600"/>
      <c r="M374" s="600"/>
      <c r="N374" s="600"/>
      <c r="O374" s="600"/>
      <c r="P374" s="600"/>
      <c r="Q374" s="600"/>
      <c r="R374" s="600"/>
      <c r="S374" s="600"/>
      <c r="T374" s="600"/>
      <c r="U374" s="600"/>
      <c r="V374" s="600"/>
      <c r="W374" s="600"/>
      <c r="X374" s="600"/>
      <c r="Y374" s="600"/>
      <c r="Z374" s="600"/>
      <c r="AA374" s="600"/>
      <c r="AB374" s="600"/>
      <c r="AC374" s="600"/>
      <c r="AD374" s="600"/>
      <c r="AE374" s="601"/>
      <c r="AF374" s="601"/>
      <c r="AG374" s="601"/>
      <c r="AH374" s="601"/>
      <c r="AI374" s="601"/>
      <c r="AJ374" s="601"/>
      <c r="AK374" s="601"/>
      <c r="AL374" s="601"/>
      <c r="AM374" s="601"/>
      <c r="AN374" s="601"/>
      <c r="AO374" s="601"/>
      <c r="AP374" s="601"/>
      <c r="AQ374" s="601"/>
      <c r="AR374" s="601"/>
      <c r="AS374" s="601"/>
      <c r="AT374" s="601"/>
      <c r="AU374" s="601"/>
      <c r="AV374" s="431"/>
      <c r="AW374" s="431"/>
      <c r="AX374" s="431"/>
      <c r="AY374" s="431"/>
      <c r="AZ374" s="431"/>
      <c r="BA374" s="431"/>
      <c r="BB374" s="431"/>
      <c r="BC374" s="431"/>
      <c r="BD374" s="431"/>
      <c r="BE374" s="431"/>
      <c r="BF374" s="431"/>
    </row>
    <row r="375" spans="1:58" ht="6" customHeight="1" thickBot="1" x14ac:dyDescent="0.45">
      <c r="A375" s="431"/>
      <c r="B375" s="600"/>
      <c r="C375" s="600"/>
      <c r="D375" s="600"/>
      <c r="E375" s="600"/>
      <c r="F375" s="600"/>
      <c r="G375" s="600"/>
      <c r="H375" s="600"/>
      <c r="I375" s="600"/>
      <c r="J375" s="600"/>
      <c r="K375" s="600"/>
      <c r="L375" s="600"/>
      <c r="M375" s="600"/>
      <c r="N375" s="600"/>
      <c r="O375" s="600"/>
      <c r="P375" s="600"/>
      <c r="Q375" s="600"/>
      <c r="R375" s="600"/>
      <c r="S375" s="600"/>
      <c r="T375" s="600"/>
      <c r="U375" s="600"/>
      <c r="V375" s="600"/>
      <c r="W375" s="600"/>
      <c r="X375" s="600"/>
      <c r="Y375" s="600"/>
      <c r="Z375" s="600"/>
      <c r="AA375" s="600"/>
      <c r="AB375" s="600"/>
      <c r="AC375" s="600"/>
      <c r="AD375" s="600"/>
      <c r="AE375" s="602"/>
      <c r="AF375" s="602"/>
      <c r="AG375" s="602"/>
      <c r="AH375" s="602"/>
      <c r="AI375" s="602"/>
      <c r="AJ375" s="602"/>
      <c r="AK375" s="602"/>
      <c r="AL375" s="602"/>
      <c r="AM375" s="602"/>
      <c r="AN375" s="602"/>
      <c r="AO375" s="602"/>
      <c r="AP375" s="602"/>
      <c r="AQ375" s="602"/>
      <c r="AR375" s="602"/>
      <c r="AS375" s="602"/>
      <c r="AT375" s="602"/>
      <c r="AU375" s="602"/>
      <c r="AV375" s="431"/>
      <c r="AW375" s="431"/>
      <c r="AX375" s="431"/>
      <c r="AY375" s="431"/>
      <c r="AZ375" s="431"/>
      <c r="BA375" s="431"/>
      <c r="BB375" s="431"/>
      <c r="BC375" s="431"/>
      <c r="BD375" s="431"/>
      <c r="BE375" s="431"/>
      <c r="BF375" s="431"/>
    </row>
    <row r="376" spans="1:58" ht="6" customHeight="1" x14ac:dyDescent="0.4">
      <c r="A376" s="431"/>
      <c r="B376" s="78"/>
      <c r="C376" s="603" t="s">
        <v>746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431"/>
      <c r="AD376" s="431"/>
      <c r="AE376" s="604" t="s">
        <v>282</v>
      </c>
      <c r="AF376" s="605"/>
      <c r="AG376" s="605"/>
      <c r="AH376" s="605"/>
      <c r="AI376" s="605"/>
      <c r="AJ376" s="605"/>
      <c r="AK376" s="605"/>
      <c r="AL376" s="605"/>
      <c r="AM376" s="605"/>
      <c r="AN376" s="605"/>
      <c r="AO376" s="605"/>
      <c r="AP376" s="605"/>
      <c r="AQ376" s="606"/>
      <c r="AR376" s="613">
        <v>86</v>
      </c>
      <c r="AS376" s="613"/>
      <c r="AT376" s="613"/>
      <c r="AU376" s="615"/>
      <c r="AV376" s="616"/>
      <c r="AW376" s="616"/>
      <c r="AX376" s="616"/>
      <c r="AY376" s="616"/>
      <c r="AZ376" s="616"/>
      <c r="BA376" s="616"/>
      <c r="BB376" s="616"/>
      <c r="BC376" s="616"/>
      <c r="BD376" s="666" t="s">
        <v>208</v>
      </c>
      <c r="BE376" s="431"/>
      <c r="BF376" s="431"/>
    </row>
    <row r="377" spans="1:58" ht="6" customHeight="1" x14ac:dyDescent="0.4">
      <c r="A377" s="431"/>
      <c r="B377" s="78"/>
      <c r="C377" s="603"/>
      <c r="D377" s="603"/>
      <c r="E377" s="603"/>
      <c r="F377" s="603"/>
      <c r="G377" s="603"/>
      <c r="H377" s="603"/>
      <c r="I377" s="603"/>
      <c r="J377" s="603"/>
      <c r="K377" s="603"/>
      <c r="L377" s="603"/>
      <c r="M377" s="603"/>
      <c r="N377" s="603"/>
      <c r="O377" s="603"/>
      <c r="P377" s="603"/>
      <c r="Q377" s="603"/>
      <c r="R377" s="603"/>
      <c r="S377" s="603"/>
      <c r="T377" s="603"/>
      <c r="U377" s="603"/>
      <c r="V377" s="603"/>
      <c r="W377" s="603"/>
      <c r="X377" s="603"/>
      <c r="Y377" s="603"/>
      <c r="Z377" s="603"/>
      <c r="AA377" s="603"/>
      <c r="AB377" s="603"/>
      <c r="AC377" s="431"/>
      <c r="AD377" s="431"/>
      <c r="AE377" s="607"/>
      <c r="AF377" s="608"/>
      <c r="AG377" s="608"/>
      <c r="AH377" s="608"/>
      <c r="AI377" s="608"/>
      <c r="AJ377" s="608"/>
      <c r="AK377" s="608"/>
      <c r="AL377" s="608"/>
      <c r="AM377" s="608"/>
      <c r="AN377" s="608"/>
      <c r="AO377" s="608"/>
      <c r="AP377" s="608"/>
      <c r="AQ377" s="609"/>
      <c r="AR377" s="614"/>
      <c r="AS377" s="614"/>
      <c r="AT377" s="614"/>
      <c r="AU377" s="617"/>
      <c r="AV377" s="618"/>
      <c r="AW377" s="618"/>
      <c r="AX377" s="618"/>
      <c r="AY377" s="618"/>
      <c r="AZ377" s="618"/>
      <c r="BA377" s="618"/>
      <c r="BB377" s="618"/>
      <c r="BC377" s="618"/>
      <c r="BD377" s="667"/>
      <c r="BE377" s="431"/>
      <c r="BF377" s="431"/>
    </row>
    <row r="378" spans="1:58" ht="4.5" customHeight="1" x14ac:dyDescent="0.4">
      <c r="A378" s="431"/>
      <c r="B378" s="78"/>
      <c r="C378" s="603"/>
      <c r="D378" s="603"/>
      <c r="E378" s="603"/>
      <c r="F378" s="603"/>
      <c r="G378" s="603"/>
      <c r="H378" s="603"/>
      <c r="I378" s="603"/>
      <c r="J378" s="603"/>
      <c r="K378" s="603"/>
      <c r="L378" s="603"/>
      <c r="M378" s="603"/>
      <c r="N378" s="603"/>
      <c r="O378" s="603"/>
      <c r="P378" s="603"/>
      <c r="Q378" s="603"/>
      <c r="R378" s="603"/>
      <c r="S378" s="603"/>
      <c r="T378" s="603"/>
      <c r="U378" s="603"/>
      <c r="V378" s="603"/>
      <c r="W378" s="603"/>
      <c r="X378" s="603"/>
      <c r="Y378" s="603"/>
      <c r="Z378" s="603"/>
      <c r="AA378" s="603"/>
      <c r="AB378" s="603"/>
      <c r="AC378" s="431"/>
      <c r="AD378" s="431"/>
      <c r="AE378" s="610"/>
      <c r="AF378" s="611"/>
      <c r="AG378" s="611"/>
      <c r="AH378" s="611"/>
      <c r="AI378" s="611"/>
      <c r="AJ378" s="611"/>
      <c r="AK378" s="611"/>
      <c r="AL378" s="611"/>
      <c r="AM378" s="611"/>
      <c r="AN378" s="611"/>
      <c r="AO378" s="611"/>
      <c r="AP378" s="611"/>
      <c r="AQ378" s="612"/>
      <c r="AR378" s="614"/>
      <c r="AS378" s="614"/>
      <c r="AT378" s="614"/>
      <c r="AU378" s="619"/>
      <c r="AV378" s="620"/>
      <c r="AW378" s="620"/>
      <c r="AX378" s="620"/>
      <c r="AY378" s="620"/>
      <c r="AZ378" s="620"/>
      <c r="BA378" s="620"/>
      <c r="BB378" s="620"/>
      <c r="BC378" s="620"/>
      <c r="BD378" s="668"/>
      <c r="BE378" s="431"/>
      <c r="BF378" s="431"/>
    </row>
    <row r="379" spans="1:58" ht="4.5" customHeight="1" x14ac:dyDescent="0.15">
      <c r="A379" s="431"/>
      <c r="B379" s="78"/>
      <c r="C379" s="603"/>
      <c r="D379" s="603"/>
      <c r="E379" s="603"/>
      <c r="F379" s="603"/>
      <c r="G379" s="603"/>
      <c r="H379" s="603"/>
      <c r="I379" s="603"/>
      <c r="J379" s="603"/>
      <c r="K379" s="603"/>
      <c r="L379" s="603"/>
      <c r="M379" s="603"/>
      <c r="N379" s="603"/>
      <c r="O379" s="603"/>
      <c r="P379" s="603"/>
      <c r="Q379" s="603"/>
      <c r="R379" s="603"/>
      <c r="S379" s="603"/>
      <c r="T379" s="603"/>
      <c r="U379" s="603"/>
      <c r="V379" s="603"/>
      <c r="W379" s="603"/>
      <c r="X379" s="603"/>
      <c r="Y379" s="603"/>
      <c r="Z379" s="603"/>
      <c r="AA379" s="603"/>
      <c r="AB379" s="603"/>
      <c r="AC379" s="431"/>
      <c r="AD379" s="431"/>
      <c r="AE379" s="669" t="s">
        <v>283</v>
      </c>
      <c r="AF379" s="670"/>
      <c r="AG379" s="670"/>
      <c r="AH379" s="670"/>
      <c r="AI379" s="670"/>
      <c r="AJ379" s="670"/>
      <c r="AK379" s="670"/>
      <c r="AL379" s="670"/>
      <c r="AM379" s="670"/>
      <c r="AN379" s="670"/>
      <c r="AO379" s="670"/>
      <c r="AP379" s="670"/>
      <c r="AQ379" s="671"/>
      <c r="AR379" s="614">
        <v>87</v>
      </c>
      <c r="AS379" s="614"/>
      <c r="AT379" s="614"/>
      <c r="AU379" s="678"/>
      <c r="AV379" s="627"/>
      <c r="AW379" s="627"/>
      <c r="AX379" s="627"/>
      <c r="AY379" s="627"/>
      <c r="AZ379" s="627"/>
      <c r="BA379" s="627"/>
      <c r="BB379" s="627"/>
      <c r="BC379" s="627"/>
      <c r="BD379" s="499"/>
      <c r="BE379" s="431"/>
      <c r="BF379" s="431"/>
    </row>
    <row r="380" spans="1:58" ht="4.5" customHeight="1" x14ac:dyDescent="0.15">
      <c r="A380" s="431"/>
      <c r="B380" s="431"/>
      <c r="C380" s="603"/>
      <c r="D380" s="603"/>
      <c r="E380" s="603"/>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431"/>
      <c r="AD380" s="431"/>
      <c r="AE380" s="672"/>
      <c r="AF380" s="673"/>
      <c r="AG380" s="673"/>
      <c r="AH380" s="673"/>
      <c r="AI380" s="673"/>
      <c r="AJ380" s="673"/>
      <c r="AK380" s="673"/>
      <c r="AL380" s="673"/>
      <c r="AM380" s="673"/>
      <c r="AN380" s="673"/>
      <c r="AO380" s="673"/>
      <c r="AP380" s="673"/>
      <c r="AQ380" s="674"/>
      <c r="AR380" s="614"/>
      <c r="AS380" s="614"/>
      <c r="AT380" s="614"/>
      <c r="AU380" s="617"/>
      <c r="AV380" s="618"/>
      <c r="AW380" s="618"/>
      <c r="AX380" s="618"/>
      <c r="AY380" s="618"/>
      <c r="AZ380" s="618"/>
      <c r="BA380" s="618"/>
      <c r="BB380" s="618"/>
      <c r="BC380" s="618"/>
      <c r="BD380" s="500"/>
      <c r="BE380" s="431"/>
      <c r="BF380" s="431"/>
    </row>
    <row r="381" spans="1:58" ht="4.5" customHeight="1" x14ac:dyDescent="0.15">
      <c r="A381" s="431"/>
      <c r="B381" s="431"/>
      <c r="C381" s="603"/>
      <c r="D381" s="603"/>
      <c r="E381" s="603"/>
      <c r="F381" s="603"/>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431"/>
      <c r="AD381" s="431"/>
      <c r="AE381" s="675"/>
      <c r="AF381" s="676"/>
      <c r="AG381" s="676"/>
      <c r="AH381" s="676"/>
      <c r="AI381" s="676"/>
      <c r="AJ381" s="676"/>
      <c r="AK381" s="676"/>
      <c r="AL381" s="676"/>
      <c r="AM381" s="676"/>
      <c r="AN381" s="676"/>
      <c r="AO381" s="676"/>
      <c r="AP381" s="676"/>
      <c r="AQ381" s="677"/>
      <c r="AR381" s="614"/>
      <c r="AS381" s="614"/>
      <c r="AT381" s="614"/>
      <c r="AU381" s="619"/>
      <c r="AV381" s="620"/>
      <c r="AW381" s="620"/>
      <c r="AX381" s="620"/>
      <c r="AY381" s="620"/>
      <c r="AZ381" s="620"/>
      <c r="BA381" s="620"/>
      <c r="BB381" s="620"/>
      <c r="BC381" s="620"/>
      <c r="BD381" s="501"/>
      <c r="BE381" s="431"/>
      <c r="BF381" s="431"/>
    </row>
    <row r="382" spans="1:58" ht="4.5" customHeight="1" thickBot="1" x14ac:dyDescent="0.2">
      <c r="A382" s="431"/>
      <c r="B382" s="431"/>
      <c r="C382" s="7"/>
      <c r="D382" s="7"/>
      <c r="E382" s="7"/>
      <c r="F382" s="7"/>
      <c r="G382" s="7"/>
      <c r="H382" s="7"/>
      <c r="I382" s="7"/>
      <c r="J382" s="7"/>
      <c r="K382" s="7"/>
      <c r="L382" s="7"/>
      <c r="M382" s="7"/>
      <c r="N382" s="7"/>
      <c r="O382" s="7"/>
      <c r="P382" s="7"/>
      <c r="Q382" s="7"/>
      <c r="R382" s="7"/>
      <c r="S382" s="7"/>
      <c r="T382" s="7"/>
      <c r="U382" s="7"/>
      <c r="V382" s="431"/>
      <c r="W382" s="431"/>
      <c r="X382" s="431"/>
      <c r="Y382" s="431"/>
      <c r="Z382" s="431"/>
      <c r="AA382" s="431"/>
      <c r="AB382" s="431"/>
      <c r="AC382" s="431"/>
      <c r="AD382" s="431"/>
      <c r="AE382" s="651" t="s">
        <v>284</v>
      </c>
      <c r="AF382" s="652"/>
      <c r="AG382" s="652"/>
      <c r="AH382" s="652"/>
      <c r="AI382" s="652"/>
      <c r="AJ382" s="656" t="s">
        <v>285</v>
      </c>
      <c r="AK382" s="657"/>
      <c r="AL382" s="657"/>
      <c r="AM382" s="657"/>
      <c r="AN382" s="657"/>
      <c r="AO382" s="657"/>
      <c r="AP382" s="657"/>
      <c r="AQ382" s="658"/>
      <c r="AR382" s="614">
        <v>88</v>
      </c>
      <c r="AS382" s="614"/>
      <c r="AT382" s="614"/>
      <c r="AU382" s="678"/>
      <c r="AV382" s="627"/>
      <c r="AW382" s="627"/>
      <c r="AX382" s="627"/>
      <c r="AY382" s="627"/>
      <c r="AZ382" s="627"/>
      <c r="BA382" s="627"/>
      <c r="BB382" s="627"/>
      <c r="BC382" s="627"/>
      <c r="BD382" s="499"/>
      <c r="BE382" s="431"/>
      <c r="BF382" s="431"/>
    </row>
    <row r="383" spans="1:58" ht="4.5" customHeight="1" x14ac:dyDescent="0.15">
      <c r="A383" s="431"/>
      <c r="B383" s="431"/>
      <c r="C383" s="732" t="s">
        <v>286</v>
      </c>
      <c r="D383" s="733"/>
      <c r="E383" s="733"/>
      <c r="F383" s="733"/>
      <c r="G383" s="733"/>
      <c r="H383" s="733"/>
      <c r="I383" s="733"/>
      <c r="J383" s="733"/>
      <c r="K383" s="733"/>
      <c r="L383" s="733"/>
      <c r="M383" s="733"/>
      <c r="N383" s="733"/>
      <c r="O383" s="734"/>
      <c r="P383" s="738">
        <v>97</v>
      </c>
      <c r="Q383" s="739"/>
      <c r="R383" s="616" t="str">
        <f>IF([1]入力!DQ58="","",[1]入力!DQ58)</f>
        <v/>
      </c>
      <c r="S383" s="616"/>
      <c r="T383" s="616"/>
      <c r="U383" s="616"/>
      <c r="V383" s="616"/>
      <c r="W383" s="616"/>
      <c r="X383" s="616"/>
      <c r="Y383" s="641" t="s">
        <v>208</v>
      </c>
      <c r="Z383" s="431"/>
      <c r="AA383" s="431"/>
      <c r="AB383" s="431"/>
      <c r="AC383" s="431"/>
      <c r="AD383" s="431"/>
      <c r="AE383" s="653"/>
      <c r="AF383" s="652"/>
      <c r="AG383" s="652"/>
      <c r="AH383" s="652"/>
      <c r="AI383" s="652"/>
      <c r="AJ383" s="659"/>
      <c r="AK383" s="660"/>
      <c r="AL383" s="660"/>
      <c r="AM383" s="660"/>
      <c r="AN383" s="660"/>
      <c r="AO383" s="660"/>
      <c r="AP383" s="660"/>
      <c r="AQ383" s="661"/>
      <c r="AR383" s="614"/>
      <c r="AS383" s="614"/>
      <c r="AT383" s="614"/>
      <c r="AU383" s="617"/>
      <c r="AV383" s="618"/>
      <c r="AW383" s="618"/>
      <c r="AX383" s="618"/>
      <c r="AY383" s="618"/>
      <c r="AZ383" s="618"/>
      <c r="BA383" s="618"/>
      <c r="BB383" s="618"/>
      <c r="BC383" s="618"/>
      <c r="BD383" s="500"/>
      <c r="BE383" s="431"/>
      <c r="BF383" s="431"/>
    </row>
    <row r="384" spans="1:58" ht="4.5" customHeight="1" x14ac:dyDescent="0.15">
      <c r="A384" s="431"/>
      <c r="B384" s="431"/>
      <c r="C384" s="635"/>
      <c r="D384" s="636"/>
      <c r="E384" s="636"/>
      <c r="F384" s="636"/>
      <c r="G384" s="636"/>
      <c r="H384" s="636"/>
      <c r="I384" s="636"/>
      <c r="J384" s="636"/>
      <c r="K384" s="636"/>
      <c r="L384" s="636"/>
      <c r="M384" s="636"/>
      <c r="N384" s="636"/>
      <c r="O384" s="637"/>
      <c r="P384" s="623"/>
      <c r="Q384" s="624"/>
      <c r="R384" s="618"/>
      <c r="S384" s="618"/>
      <c r="T384" s="618"/>
      <c r="U384" s="618"/>
      <c r="V384" s="618"/>
      <c r="W384" s="618"/>
      <c r="X384" s="618"/>
      <c r="Y384" s="630"/>
      <c r="Z384" s="431"/>
      <c r="AA384" s="431"/>
      <c r="AB384" s="431"/>
      <c r="AC384" s="431"/>
      <c r="AD384" s="431"/>
      <c r="AE384" s="653"/>
      <c r="AF384" s="652"/>
      <c r="AG384" s="652"/>
      <c r="AH384" s="652"/>
      <c r="AI384" s="652"/>
      <c r="AJ384" s="662"/>
      <c r="AK384" s="663"/>
      <c r="AL384" s="663"/>
      <c r="AM384" s="663"/>
      <c r="AN384" s="663"/>
      <c r="AO384" s="663"/>
      <c r="AP384" s="663"/>
      <c r="AQ384" s="664"/>
      <c r="AR384" s="614"/>
      <c r="AS384" s="614"/>
      <c r="AT384" s="614"/>
      <c r="AU384" s="619"/>
      <c r="AV384" s="620"/>
      <c r="AW384" s="620"/>
      <c r="AX384" s="620"/>
      <c r="AY384" s="620"/>
      <c r="AZ384" s="620"/>
      <c r="BA384" s="620"/>
      <c r="BB384" s="620"/>
      <c r="BC384" s="620"/>
      <c r="BD384" s="501"/>
      <c r="BE384" s="431"/>
      <c r="BF384" s="431"/>
    </row>
    <row r="385" spans="1:59" ht="4.5" customHeight="1" x14ac:dyDescent="0.15">
      <c r="A385" s="431"/>
      <c r="B385" s="431"/>
      <c r="C385" s="635"/>
      <c r="D385" s="636"/>
      <c r="E385" s="636"/>
      <c r="F385" s="636"/>
      <c r="G385" s="636"/>
      <c r="H385" s="636"/>
      <c r="I385" s="636"/>
      <c r="J385" s="636"/>
      <c r="K385" s="636"/>
      <c r="L385" s="636"/>
      <c r="M385" s="636"/>
      <c r="N385" s="636"/>
      <c r="O385" s="637"/>
      <c r="P385" s="623"/>
      <c r="Q385" s="624"/>
      <c r="R385" s="618"/>
      <c r="S385" s="618"/>
      <c r="T385" s="618"/>
      <c r="U385" s="618"/>
      <c r="V385" s="618"/>
      <c r="W385" s="618"/>
      <c r="X385" s="618"/>
      <c r="Y385" s="630"/>
      <c r="Z385" s="431"/>
      <c r="AA385" s="431"/>
      <c r="AB385" s="431"/>
      <c r="AC385" s="431"/>
      <c r="AD385" s="431"/>
      <c r="AE385" s="653"/>
      <c r="AF385" s="652"/>
      <c r="AG385" s="652"/>
      <c r="AH385" s="652"/>
      <c r="AI385" s="652"/>
      <c r="AJ385" s="643" t="s">
        <v>287</v>
      </c>
      <c r="AK385" s="644"/>
      <c r="AL385" s="644"/>
      <c r="AM385" s="644"/>
      <c r="AN385" s="644"/>
      <c r="AO385" s="644"/>
      <c r="AP385" s="644"/>
      <c r="AQ385" s="645"/>
      <c r="AR385" s="614">
        <v>89</v>
      </c>
      <c r="AS385" s="614"/>
      <c r="AT385" s="614"/>
      <c r="AU385" s="678"/>
      <c r="AV385" s="627"/>
      <c r="AW385" s="627"/>
      <c r="AX385" s="627"/>
      <c r="AY385" s="627"/>
      <c r="AZ385" s="627"/>
      <c r="BA385" s="627"/>
      <c r="BB385" s="627"/>
      <c r="BC385" s="627"/>
      <c r="BD385" s="499"/>
      <c r="BE385" s="431"/>
      <c r="BF385" s="431"/>
    </row>
    <row r="386" spans="1:59" ht="4.5" customHeight="1" x14ac:dyDescent="0.15">
      <c r="A386" s="431"/>
      <c r="B386" s="431"/>
      <c r="C386" s="735"/>
      <c r="D386" s="736"/>
      <c r="E386" s="736"/>
      <c r="F386" s="736"/>
      <c r="G386" s="736"/>
      <c r="H386" s="736"/>
      <c r="I386" s="736"/>
      <c r="J386" s="736"/>
      <c r="K386" s="736"/>
      <c r="L386" s="736"/>
      <c r="M386" s="736"/>
      <c r="N386" s="736"/>
      <c r="O386" s="737"/>
      <c r="P386" s="740"/>
      <c r="Q386" s="741"/>
      <c r="R386" s="620"/>
      <c r="S386" s="620"/>
      <c r="T386" s="620"/>
      <c r="U386" s="620"/>
      <c r="V386" s="620"/>
      <c r="W386" s="620"/>
      <c r="X386" s="620"/>
      <c r="Y386" s="642"/>
      <c r="Z386" s="431"/>
      <c r="AA386" s="431"/>
      <c r="AB386" s="431"/>
      <c r="AC386" s="431"/>
      <c r="AD386" s="431"/>
      <c r="AE386" s="653"/>
      <c r="AF386" s="652"/>
      <c r="AG386" s="652"/>
      <c r="AH386" s="652"/>
      <c r="AI386" s="652"/>
      <c r="AJ386" s="646"/>
      <c r="AK386" s="608"/>
      <c r="AL386" s="608"/>
      <c r="AM386" s="608"/>
      <c r="AN386" s="608"/>
      <c r="AO386" s="608"/>
      <c r="AP386" s="608"/>
      <c r="AQ386" s="609"/>
      <c r="AR386" s="614"/>
      <c r="AS386" s="614"/>
      <c r="AT386" s="614"/>
      <c r="AU386" s="617"/>
      <c r="AV386" s="618"/>
      <c r="AW386" s="618"/>
      <c r="AX386" s="618"/>
      <c r="AY386" s="618"/>
      <c r="AZ386" s="618"/>
      <c r="BA386" s="618"/>
      <c r="BB386" s="618"/>
      <c r="BC386" s="618"/>
      <c r="BD386" s="500"/>
      <c r="BE386" s="431"/>
      <c r="BF386" s="431"/>
    </row>
    <row r="387" spans="1:59" ht="4.5" customHeight="1" thickBot="1" x14ac:dyDescent="0.2">
      <c r="A387" s="431"/>
      <c r="B387" s="431"/>
      <c r="C387" s="632" t="s">
        <v>288</v>
      </c>
      <c r="D387" s="633"/>
      <c r="E387" s="633"/>
      <c r="F387" s="633"/>
      <c r="G387" s="633"/>
      <c r="H387" s="633"/>
      <c r="I387" s="633"/>
      <c r="J387" s="633"/>
      <c r="K387" s="633"/>
      <c r="L387" s="633"/>
      <c r="M387" s="633"/>
      <c r="N387" s="633"/>
      <c r="O387" s="634"/>
      <c r="P387" s="621">
        <v>98</v>
      </c>
      <c r="Q387" s="622"/>
      <c r="R387" s="627" t="str">
        <f>IF([1]入力!DQ59="","",[1]入力!DQ59)</f>
        <v/>
      </c>
      <c r="S387" s="627"/>
      <c r="T387" s="627"/>
      <c r="U387" s="627"/>
      <c r="V387" s="627"/>
      <c r="W387" s="627"/>
      <c r="X387" s="627"/>
      <c r="Y387" s="629" t="s">
        <v>289</v>
      </c>
      <c r="Z387" s="431"/>
      <c r="AA387" s="431"/>
      <c r="AB387" s="431"/>
      <c r="AC387" s="431"/>
      <c r="AD387" s="431"/>
      <c r="AE387" s="654"/>
      <c r="AF387" s="655"/>
      <c r="AG387" s="655"/>
      <c r="AH387" s="655"/>
      <c r="AI387" s="655"/>
      <c r="AJ387" s="647"/>
      <c r="AK387" s="648"/>
      <c r="AL387" s="648"/>
      <c r="AM387" s="648"/>
      <c r="AN387" s="648"/>
      <c r="AO387" s="648"/>
      <c r="AP387" s="648"/>
      <c r="AQ387" s="649"/>
      <c r="AR387" s="650"/>
      <c r="AS387" s="650"/>
      <c r="AT387" s="650"/>
      <c r="AU387" s="701"/>
      <c r="AV387" s="628"/>
      <c r="AW387" s="628"/>
      <c r="AX387" s="628"/>
      <c r="AY387" s="628"/>
      <c r="AZ387" s="628"/>
      <c r="BA387" s="628"/>
      <c r="BB387" s="628"/>
      <c r="BC387" s="628"/>
      <c r="BD387" s="502"/>
      <c r="BE387" s="431"/>
      <c r="BF387" s="431"/>
    </row>
    <row r="388" spans="1:59" ht="4.5" customHeight="1" x14ac:dyDescent="0.4">
      <c r="A388" s="431"/>
      <c r="B388" s="431"/>
      <c r="C388" s="635"/>
      <c r="D388" s="636"/>
      <c r="E388" s="636"/>
      <c r="F388" s="636"/>
      <c r="G388" s="636"/>
      <c r="H388" s="636"/>
      <c r="I388" s="636"/>
      <c r="J388" s="636"/>
      <c r="K388" s="636"/>
      <c r="L388" s="636"/>
      <c r="M388" s="636"/>
      <c r="N388" s="636"/>
      <c r="O388" s="637"/>
      <c r="P388" s="623"/>
      <c r="Q388" s="624"/>
      <c r="R388" s="618"/>
      <c r="S388" s="618"/>
      <c r="T388" s="618"/>
      <c r="U388" s="618"/>
      <c r="V388" s="618"/>
      <c r="W388" s="618"/>
      <c r="X388" s="618"/>
      <c r="Y388" s="630"/>
      <c r="Z388" s="431"/>
      <c r="AA388" s="431"/>
      <c r="AB388" s="431"/>
      <c r="AC388" s="431"/>
      <c r="AD388" s="431"/>
      <c r="AE388" s="665" t="s">
        <v>290</v>
      </c>
      <c r="AF388" s="665"/>
      <c r="AG388" s="665"/>
      <c r="AH388" s="665"/>
      <c r="AI388" s="665"/>
      <c r="AJ388" s="665"/>
      <c r="AK388" s="665"/>
      <c r="AL388" s="665"/>
      <c r="AM388" s="665"/>
      <c r="AN388" s="665"/>
      <c r="AO388" s="665"/>
      <c r="AP388" s="665"/>
      <c r="AQ388" s="665"/>
      <c r="AR388" s="665"/>
      <c r="AS388" s="665"/>
      <c r="AT388" s="665"/>
      <c r="AU388" s="665"/>
      <c r="AV388" s="665"/>
      <c r="AW388" s="665"/>
      <c r="AX388" s="665"/>
      <c r="AY388" s="665"/>
      <c r="AZ388" s="665"/>
      <c r="BA388" s="665"/>
      <c r="BB388" s="665"/>
      <c r="BC388" s="665"/>
      <c r="BD388" s="665"/>
      <c r="BE388" s="665"/>
      <c r="BF388" s="370"/>
      <c r="BG388" s="370"/>
    </row>
    <row r="389" spans="1:59" ht="4.5" customHeight="1" x14ac:dyDescent="0.4">
      <c r="A389" s="431"/>
      <c r="B389" s="431"/>
      <c r="C389" s="635"/>
      <c r="D389" s="636"/>
      <c r="E389" s="636"/>
      <c r="F389" s="636"/>
      <c r="G389" s="636"/>
      <c r="H389" s="636"/>
      <c r="I389" s="636"/>
      <c r="J389" s="636"/>
      <c r="K389" s="636"/>
      <c r="L389" s="636"/>
      <c r="M389" s="636"/>
      <c r="N389" s="636"/>
      <c r="O389" s="637"/>
      <c r="P389" s="623"/>
      <c r="Q389" s="624"/>
      <c r="R389" s="618"/>
      <c r="S389" s="618"/>
      <c r="T389" s="618"/>
      <c r="U389" s="618"/>
      <c r="V389" s="618"/>
      <c r="W389" s="618"/>
      <c r="X389" s="618"/>
      <c r="Y389" s="630"/>
      <c r="Z389" s="431"/>
      <c r="AA389" s="431"/>
      <c r="AB389" s="431"/>
      <c r="AC389" s="431"/>
      <c r="AD389" s="431"/>
      <c r="AE389" s="665"/>
      <c r="AF389" s="665"/>
      <c r="AG389" s="665"/>
      <c r="AH389" s="665"/>
      <c r="AI389" s="665"/>
      <c r="AJ389" s="665"/>
      <c r="AK389" s="665"/>
      <c r="AL389" s="665"/>
      <c r="AM389" s="665"/>
      <c r="AN389" s="665"/>
      <c r="AO389" s="665"/>
      <c r="AP389" s="665"/>
      <c r="AQ389" s="665"/>
      <c r="AR389" s="665"/>
      <c r="AS389" s="665"/>
      <c r="AT389" s="665"/>
      <c r="AU389" s="665"/>
      <c r="AV389" s="665"/>
      <c r="AW389" s="665"/>
      <c r="AX389" s="665"/>
      <c r="AY389" s="665"/>
      <c r="AZ389" s="665"/>
      <c r="BA389" s="665"/>
      <c r="BB389" s="665"/>
      <c r="BC389" s="665"/>
      <c r="BD389" s="665"/>
      <c r="BE389" s="665"/>
      <c r="BF389" s="370"/>
      <c r="BG389" s="370"/>
    </row>
    <row r="390" spans="1:59" ht="4.5" customHeight="1" thickBot="1" x14ac:dyDescent="0.45">
      <c r="A390" s="431"/>
      <c r="B390" s="431"/>
      <c r="C390" s="638"/>
      <c r="D390" s="639"/>
      <c r="E390" s="639"/>
      <c r="F390" s="639"/>
      <c r="G390" s="639"/>
      <c r="H390" s="639"/>
      <c r="I390" s="639"/>
      <c r="J390" s="639"/>
      <c r="K390" s="639"/>
      <c r="L390" s="639"/>
      <c r="M390" s="639"/>
      <c r="N390" s="639"/>
      <c r="O390" s="640"/>
      <c r="P390" s="625"/>
      <c r="Q390" s="626"/>
      <c r="R390" s="628"/>
      <c r="S390" s="628"/>
      <c r="T390" s="628"/>
      <c r="U390" s="628"/>
      <c r="V390" s="628"/>
      <c r="W390" s="628"/>
      <c r="X390" s="628"/>
      <c r="Y390" s="631"/>
      <c r="Z390" s="431"/>
      <c r="AA390" s="431"/>
      <c r="AB390" s="431"/>
      <c r="AC390" s="431"/>
      <c r="AD390" s="431"/>
      <c r="AE390" s="665"/>
      <c r="AF390" s="665"/>
      <c r="AG390" s="665"/>
      <c r="AH390" s="665"/>
      <c r="AI390" s="665"/>
      <c r="AJ390" s="665"/>
      <c r="AK390" s="665"/>
      <c r="AL390" s="665"/>
      <c r="AM390" s="665"/>
      <c r="AN390" s="665"/>
      <c r="AO390" s="665"/>
      <c r="AP390" s="665"/>
      <c r="AQ390" s="665"/>
      <c r="AR390" s="665"/>
      <c r="AS390" s="665"/>
      <c r="AT390" s="665"/>
      <c r="AU390" s="665"/>
      <c r="AV390" s="665"/>
      <c r="AW390" s="665"/>
      <c r="AX390" s="665"/>
      <c r="AY390" s="665"/>
      <c r="AZ390" s="665"/>
      <c r="BA390" s="665"/>
      <c r="BB390" s="665"/>
      <c r="BC390" s="665"/>
      <c r="BD390" s="665"/>
      <c r="BE390" s="665"/>
      <c r="BF390" s="370"/>
      <c r="BG390" s="370"/>
    </row>
    <row r="391" spans="1:59" ht="4.5" customHeight="1" x14ac:dyDescent="0.4">
      <c r="A391" s="431"/>
      <c r="B391" s="431"/>
      <c r="C391" s="431"/>
      <c r="D391" s="431"/>
      <c r="E391" s="431"/>
      <c r="F391" s="431"/>
      <c r="G391" s="431"/>
      <c r="H391" s="431"/>
      <c r="I391" s="431"/>
      <c r="J391" s="431"/>
      <c r="K391" s="431"/>
      <c r="L391" s="431"/>
      <c r="M391" s="431"/>
      <c r="N391" s="431"/>
      <c r="O391" s="431"/>
      <c r="P391" s="431"/>
      <c r="Q391" s="431"/>
      <c r="R391" s="431"/>
      <c r="S391" s="431"/>
      <c r="T391" s="431"/>
      <c r="U391" s="431"/>
      <c r="V391" s="431"/>
      <c r="W391" s="431"/>
      <c r="X391" s="431"/>
      <c r="Y391" s="431"/>
      <c r="Z391" s="431"/>
      <c r="AA391" s="431"/>
      <c r="AB391" s="431"/>
      <c r="AC391" s="431"/>
      <c r="AD391" s="431"/>
      <c r="AE391" s="665"/>
      <c r="AF391" s="665"/>
      <c r="AG391" s="665"/>
      <c r="AH391" s="665"/>
      <c r="AI391" s="665"/>
      <c r="AJ391" s="665"/>
      <c r="AK391" s="665"/>
      <c r="AL391" s="665"/>
      <c r="AM391" s="665"/>
      <c r="AN391" s="665"/>
      <c r="AO391" s="665"/>
      <c r="AP391" s="665"/>
      <c r="AQ391" s="665"/>
      <c r="AR391" s="665"/>
      <c r="AS391" s="665"/>
      <c r="AT391" s="665"/>
      <c r="AU391" s="665"/>
      <c r="AV391" s="665"/>
      <c r="AW391" s="665"/>
      <c r="AX391" s="665"/>
      <c r="AY391" s="665"/>
      <c r="AZ391" s="665"/>
      <c r="BA391" s="665"/>
      <c r="BB391" s="665"/>
      <c r="BC391" s="665"/>
      <c r="BD391" s="665"/>
      <c r="BE391" s="665"/>
      <c r="BF391" s="370"/>
      <c r="BG391" s="370"/>
    </row>
    <row r="392" spans="1:59" ht="4.5" customHeight="1" x14ac:dyDescent="0.4">
      <c r="A392" s="431"/>
      <c r="B392" s="431"/>
      <c r="C392" s="431"/>
      <c r="D392" s="431"/>
      <c r="E392" s="431"/>
      <c r="F392" s="431"/>
      <c r="G392" s="431"/>
      <c r="H392" s="431"/>
      <c r="I392" s="431"/>
      <c r="J392" s="431"/>
      <c r="K392" s="431"/>
      <c r="L392" s="431"/>
      <c r="M392" s="431"/>
      <c r="N392" s="431"/>
      <c r="O392" s="431"/>
      <c r="P392" s="431"/>
      <c r="Q392" s="431"/>
      <c r="R392" s="431"/>
      <c r="S392" s="431"/>
      <c r="T392" s="431"/>
      <c r="U392" s="431"/>
      <c r="V392" s="431"/>
      <c r="W392" s="431"/>
      <c r="X392" s="431"/>
      <c r="Y392" s="431"/>
      <c r="Z392" s="431"/>
      <c r="AA392" s="431"/>
      <c r="AB392" s="431"/>
      <c r="AC392" s="431"/>
      <c r="AD392" s="431"/>
      <c r="AE392" s="665"/>
      <c r="AF392" s="665"/>
      <c r="AG392" s="665"/>
      <c r="AH392" s="665"/>
      <c r="AI392" s="665"/>
      <c r="AJ392" s="665"/>
      <c r="AK392" s="665"/>
      <c r="AL392" s="665"/>
      <c r="AM392" s="665"/>
      <c r="AN392" s="665"/>
      <c r="AO392" s="665"/>
      <c r="AP392" s="665"/>
      <c r="AQ392" s="665"/>
      <c r="AR392" s="665"/>
      <c r="AS392" s="665"/>
      <c r="AT392" s="665"/>
      <c r="AU392" s="665"/>
      <c r="AV392" s="665"/>
      <c r="AW392" s="665"/>
      <c r="AX392" s="665"/>
      <c r="AY392" s="665"/>
      <c r="AZ392" s="665"/>
      <c r="BA392" s="665"/>
      <c r="BB392" s="665"/>
      <c r="BC392" s="665"/>
      <c r="BD392" s="665"/>
      <c r="BE392" s="665"/>
      <c r="BF392" s="370"/>
      <c r="BG392" s="370"/>
    </row>
    <row r="393" spans="1:59" ht="4.5" customHeight="1" x14ac:dyDescent="0.4">
      <c r="A393" s="431"/>
      <c r="B393" s="431"/>
      <c r="C393" s="431"/>
      <c r="D393" s="431"/>
      <c r="E393" s="431"/>
      <c r="F393" s="431"/>
      <c r="G393" s="431"/>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665"/>
      <c r="AF393" s="665"/>
      <c r="AG393" s="665"/>
      <c r="AH393" s="665"/>
      <c r="AI393" s="665"/>
      <c r="AJ393" s="665"/>
      <c r="AK393" s="665"/>
      <c r="AL393" s="665"/>
      <c r="AM393" s="665"/>
      <c r="AN393" s="665"/>
      <c r="AO393" s="665"/>
      <c r="AP393" s="665"/>
      <c r="AQ393" s="665"/>
      <c r="AR393" s="665"/>
      <c r="AS393" s="665"/>
      <c r="AT393" s="665"/>
      <c r="AU393" s="665"/>
      <c r="AV393" s="665"/>
      <c r="AW393" s="665"/>
      <c r="AX393" s="665"/>
      <c r="AY393" s="665"/>
      <c r="AZ393" s="665"/>
      <c r="BA393" s="665"/>
      <c r="BB393" s="665"/>
      <c r="BC393" s="665"/>
      <c r="BD393" s="665"/>
      <c r="BE393" s="665"/>
      <c r="BF393" s="370"/>
      <c r="BG393" s="370"/>
    </row>
    <row r="394" spans="1:59" ht="4.5" customHeight="1" x14ac:dyDescent="0.4">
      <c r="A394" s="431"/>
      <c r="B394" s="431"/>
      <c r="C394" s="431"/>
      <c r="D394" s="431"/>
      <c r="E394" s="431"/>
      <c r="F394" s="431"/>
      <c r="G394" s="431"/>
      <c r="H394" s="431"/>
      <c r="I394" s="431"/>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665"/>
      <c r="AF394" s="665"/>
      <c r="AG394" s="665"/>
      <c r="AH394" s="665"/>
      <c r="AI394" s="665"/>
      <c r="AJ394" s="665"/>
      <c r="AK394" s="665"/>
      <c r="AL394" s="665"/>
      <c r="AM394" s="665"/>
      <c r="AN394" s="665"/>
      <c r="AO394" s="665"/>
      <c r="AP394" s="665"/>
      <c r="AQ394" s="665"/>
      <c r="AR394" s="665"/>
      <c r="AS394" s="665"/>
      <c r="AT394" s="665"/>
      <c r="AU394" s="665"/>
      <c r="AV394" s="665"/>
      <c r="AW394" s="665"/>
      <c r="AX394" s="665"/>
      <c r="AY394" s="665"/>
      <c r="AZ394" s="665"/>
      <c r="BA394" s="665"/>
      <c r="BB394" s="665"/>
      <c r="BC394" s="665"/>
      <c r="BD394" s="665"/>
      <c r="BE394" s="665"/>
      <c r="BF394" s="431"/>
    </row>
    <row r="395" spans="1:59" ht="4.5" customHeight="1" x14ac:dyDescent="0.4">
      <c r="A395" s="431"/>
      <c r="B395" s="702" t="s">
        <v>291</v>
      </c>
      <c r="C395" s="702"/>
      <c r="D395" s="702"/>
      <c r="E395" s="702"/>
      <c r="F395" s="702"/>
      <c r="G395" s="702"/>
      <c r="H395" s="702"/>
      <c r="I395" s="702"/>
      <c r="J395" s="702"/>
      <c r="K395" s="702"/>
      <c r="L395" s="702"/>
      <c r="M395" s="702"/>
      <c r="N395" s="702"/>
      <c r="O395" s="702"/>
      <c r="P395" s="702"/>
      <c r="Q395" s="702"/>
      <c r="R395" s="702"/>
      <c r="S395" s="702"/>
      <c r="T395" s="702"/>
      <c r="U395" s="702"/>
      <c r="V395" s="702"/>
      <c r="W395" s="702"/>
      <c r="X395" s="431"/>
      <c r="Y395" s="431"/>
      <c r="Z395" s="431"/>
      <c r="AA395" s="431"/>
      <c r="AB395" s="431"/>
      <c r="AC395" s="431"/>
      <c r="AD395" s="431"/>
      <c r="AE395" s="665"/>
      <c r="AF395" s="665"/>
      <c r="AG395" s="665"/>
      <c r="AH395" s="665"/>
      <c r="AI395" s="665"/>
      <c r="AJ395" s="665"/>
      <c r="AK395" s="665"/>
      <c r="AL395" s="665"/>
      <c r="AM395" s="665"/>
      <c r="AN395" s="665"/>
      <c r="AO395" s="665"/>
      <c r="AP395" s="665"/>
      <c r="AQ395" s="665"/>
      <c r="AR395" s="665"/>
      <c r="AS395" s="665"/>
      <c r="AT395" s="665"/>
      <c r="AU395" s="665"/>
      <c r="AV395" s="665"/>
      <c r="AW395" s="665"/>
      <c r="AX395" s="665"/>
      <c r="AY395" s="665"/>
      <c r="AZ395" s="665"/>
      <c r="BA395" s="665"/>
      <c r="BB395" s="665"/>
      <c r="BC395" s="665"/>
      <c r="BD395" s="665"/>
      <c r="BE395" s="665"/>
      <c r="BF395" s="431"/>
    </row>
    <row r="396" spans="1:59" ht="4.5" customHeight="1" x14ac:dyDescent="0.4">
      <c r="A396" s="431"/>
      <c r="B396" s="702"/>
      <c r="C396" s="702"/>
      <c r="D396" s="702"/>
      <c r="E396" s="702"/>
      <c r="F396" s="702"/>
      <c r="G396" s="702"/>
      <c r="H396" s="702"/>
      <c r="I396" s="702"/>
      <c r="J396" s="702"/>
      <c r="K396" s="702"/>
      <c r="L396" s="702"/>
      <c r="M396" s="702"/>
      <c r="N396" s="702"/>
      <c r="O396" s="702"/>
      <c r="P396" s="702"/>
      <c r="Q396" s="702"/>
      <c r="R396" s="702"/>
      <c r="S396" s="702"/>
      <c r="T396" s="702"/>
      <c r="U396" s="702"/>
      <c r="V396" s="702"/>
      <c r="W396" s="702"/>
      <c r="X396" s="431"/>
      <c r="Y396" s="431"/>
      <c r="Z396" s="431"/>
      <c r="AA396" s="431"/>
      <c r="AB396" s="431"/>
      <c r="AC396" s="431"/>
      <c r="AD396" s="431"/>
      <c r="AE396" s="431"/>
      <c r="AF396" s="431"/>
      <c r="AG396" s="431"/>
      <c r="AH396" s="431"/>
      <c r="AI396" s="431"/>
      <c r="AJ396" s="431"/>
      <c r="AK396" s="431"/>
      <c r="AL396" s="431"/>
      <c r="AM396" s="431"/>
      <c r="AN396" s="431"/>
      <c r="AO396" s="431"/>
      <c r="AP396" s="431"/>
      <c r="AQ396" s="431"/>
      <c r="AR396" s="431"/>
      <c r="AS396" s="431"/>
      <c r="AT396" s="431"/>
      <c r="AU396" s="431"/>
      <c r="AV396" s="431"/>
      <c r="AW396" s="431"/>
      <c r="AX396" s="431"/>
      <c r="AY396" s="431"/>
      <c r="AZ396" s="431"/>
      <c r="BA396" s="431"/>
      <c r="BB396" s="431"/>
      <c r="BC396" s="431"/>
      <c r="BD396" s="431"/>
      <c r="BE396" s="431"/>
      <c r="BF396" s="431"/>
    </row>
    <row r="397" spans="1:59" ht="4.5" customHeight="1" thickBot="1" x14ac:dyDescent="0.45">
      <c r="A397" s="431"/>
      <c r="B397" s="702"/>
      <c r="C397" s="702"/>
      <c r="D397" s="702"/>
      <c r="E397" s="702"/>
      <c r="F397" s="702"/>
      <c r="G397" s="702"/>
      <c r="H397" s="702"/>
      <c r="I397" s="702"/>
      <c r="J397" s="702"/>
      <c r="K397" s="702"/>
      <c r="L397" s="702"/>
      <c r="M397" s="702"/>
      <c r="N397" s="702"/>
      <c r="O397" s="702"/>
      <c r="P397" s="702"/>
      <c r="Q397" s="702"/>
      <c r="R397" s="702"/>
      <c r="S397" s="702"/>
      <c r="T397" s="702"/>
      <c r="U397" s="702"/>
      <c r="V397" s="702"/>
      <c r="W397" s="702"/>
      <c r="X397" s="440"/>
      <c r="Y397" s="440"/>
      <c r="Z397" s="440"/>
      <c r="AA397" s="449"/>
      <c r="AB397" s="449"/>
      <c r="AC397" s="449"/>
      <c r="AD397" s="449"/>
      <c r="AE397" s="449"/>
      <c r="AF397" s="449"/>
      <c r="AG397" s="449"/>
      <c r="AH397" s="449"/>
      <c r="AI397" s="431"/>
      <c r="AJ397" s="431"/>
      <c r="AK397" s="431"/>
      <c r="AL397" s="431"/>
      <c r="AM397" s="431"/>
      <c r="AN397" s="431"/>
      <c r="AO397" s="449"/>
      <c r="AP397" s="449"/>
      <c r="AQ397" s="449"/>
      <c r="AR397" s="449"/>
      <c r="AS397" s="449"/>
      <c r="AT397" s="449"/>
      <c r="AU397" s="449"/>
      <c r="AV397" s="449"/>
      <c r="AW397" s="449"/>
      <c r="AX397" s="449"/>
      <c r="AY397" s="449"/>
      <c r="AZ397" s="449"/>
      <c r="BA397" s="449"/>
      <c r="BB397" s="449"/>
      <c r="BC397" s="449"/>
      <c r="BD397" s="449"/>
      <c r="BE397" s="449"/>
      <c r="BF397" s="449"/>
    </row>
    <row r="398" spans="1:59" ht="4.5" customHeight="1" x14ac:dyDescent="0.4">
      <c r="A398" s="431"/>
      <c r="B398" s="703" t="s">
        <v>292</v>
      </c>
      <c r="C398" s="704"/>
      <c r="D398" s="707"/>
      <c r="E398" s="708"/>
      <c r="F398" s="708"/>
      <c r="G398" s="708"/>
      <c r="H398" s="708"/>
      <c r="I398" s="708"/>
      <c r="J398" s="708"/>
      <c r="K398" s="708"/>
      <c r="L398" s="708"/>
      <c r="M398" s="708"/>
      <c r="N398" s="708"/>
      <c r="O398" s="708"/>
      <c r="P398" s="707" t="s">
        <v>293</v>
      </c>
      <c r="Q398" s="594"/>
      <c r="R398" s="714"/>
      <c r="S398" s="715"/>
      <c r="T398" s="716"/>
      <c r="U398" s="723" t="s">
        <v>294</v>
      </c>
      <c r="V398" s="724"/>
      <c r="W398" s="729"/>
      <c r="X398" s="597"/>
      <c r="Y398" s="597"/>
      <c r="Z398" s="704"/>
      <c r="AA398" s="593"/>
      <c r="AB398" s="593"/>
      <c r="AC398" s="593"/>
      <c r="AD398" s="730"/>
      <c r="AE398" s="596" t="s">
        <v>295</v>
      </c>
      <c r="AF398" s="597"/>
      <c r="AG398" s="704"/>
      <c r="AH398" s="590"/>
      <c r="AI398" s="591"/>
      <c r="AJ398" s="591"/>
      <c r="AK398" s="594" t="s">
        <v>296</v>
      </c>
      <c r="AL398" s="596" t="s">
        <v>297</v>
      </c>
      <c r="AM398" s="597"/>
      <c r="AN398" s="597"/>
      <c r="AO398" s="679"/>
      <c r="AP398" s="679"/>
      <c r="AQ398" s="679"/>
      <c r="AR398" s="679"/>
      <c r="AS398" s="679"/>
      <c r="AT398" s="679"/>
      <c r="AU398" s="679"/>
      <c r="AV398" s="679"/>
      <c r="AW398" s="679"/>
      <c r="AX398" s="679"/>
      <c r="AY398" s="679"/>
      <c r="AZ398" s="679"/>
      <c r="BA398" s="679"/>
      <c r="BB398" s="679"/>
      <c r="BC398" s="679"/>
      <c r="BD398" s="679"/>
      <c r="BE398" s="679"/>
      <c r="BF398" s="680"/>
    </row>
    <row r="399" spans="1:59" ht="4.5" customHeight="1" x14ac:dyDescent="0.4">
      <c r="A399" s="431"/>
      <c r="B399" s="586"/>
      <c r="C399" s="587"/>
      <c r="D399" s="709"/>
      <c r="E399" s="710"/>
      <c r="F399" s="710"/>
      <c r="G399" s="710"/>
      <c r="H399" s="710"/>
      <c r="I399" s="710"/>
      <c r="J399" s="710"/>
      <c r="K399" s="710"/>
      <c r="L399" s="710"/>
      <c r="M399" s="710"/>
      <c r="N399" s="710"/>
      <c r="O399" s="710"/>
      <c r="P399" s="709"/>
      <c r="Q399" s="595"/>
      <c r="R399" s="717"/>
      <c r="S399" s="718"/>
      <c r="T399" s="719"/>
      <c r="U399" s="725"/>
      <c r="V399" s="726"/>
      <c r="W399" s="598"/>
      <c r="X399" s="599"/>
      <c r="Y399" s="599"/>
      <c r="Z399" s="587"/>
      <c r="AA399" s="593"/>
      <c r="AB399" s="593"/>
      <c r="AC399" s="593"/>
      <c r="AD399" s="730"/>
      <c r="AE399" s="598"/>
      <c r="AF399" s="599"/>
      <c r="AG399" s="587"/>
      <c r="AH399" s="592"/>
      <c r="AI399" s="593"/>
      <c r="AJ399" s="593"/>
      <c r="AK399" s="595"/>
      <c r="AL399" s="598"/>
      <c r="AM399" s="599"/>
      <c r="AN399" s="599"/>
      <c r="AO399" s="679"/>
      <c r="AP399" s="679"/>
      <c r="AQ399" s="679"/>
      <c r="AR399" s="679"/>
      <c r="AS399" s="679"/>
      <c r="AT399" s="679"/>
      <c r="AU399" s="679"/>
      <c r="AV399" s="679"/>
      <c r="AW399" s="679"/>
      <c r="AX399" s="679"/>
      <c r="AY399" s="679"/>
      <c r="AZ399" s="679"/>
      <c r="BA399" s="679"/>
      <c r="BB399" s="679"/>
      <c r="BC399" s="679"/>
      <c r="BD399" s="679"/>
      <c r="BE399" s="679"/>
      <c r="BF399" s="680"/>
    </row>
    <row r="400" spans="1:59" ht="4.5" customHeight="1" x14ac:dyDescent="0.4">
      <c r="A400" s="431"/>
      <c r="B400" s="705"/>
      <c r="C400" s="706"/>
      <c r="D400" s="711"/>
      <c r="E400" s="712"/>
      <c r="F400" s="712"/>
      <c r="G400" s="712"/>
      <c r="H400" s="712"/>
      <c r="I400" s="712"/>
      <c r="J400" s="712"/>
      <c r="K400" s="712"/>
      <c r="L400" s="712"/>
      <c r="M400" s="712"/>
      <c r="N400" s="712"/>
      <c r="O400" s="712"/>
      <c r="P400" s="709"/>
      <c r="Q400" s="595"/>
      <c r="R400" s="717"/>
      <c r="S400" s="718"/>
      <c r="T400" s="719"/>
      <c r="U400" s="725"/>
      <c r="V400" s="726"/>
      <c r="W400" s="598"/>
      <c r="X400" s="599"/>
      <c r="Y400" s="599"/>
      <c r="Z400" s="587"/>
      <c r="AA400" s="593"/>
      <c r="AB400" s="593"/>
      <c r="AC400" s="593"/>
      <c r="AD400" s="730"/>
      <c r="AE400" s="598"/>
      <c r="AF400" s="599"/>
      <c r="AG400" s="587"/>
      <c r="AH400" s="592"/>
      <c r="AI400" s="593"/>
      <c r="AJ400" s="593"/>
      <c r="AK400" s="595"/>
      <c r="AL400" s="598"/>
      <c r="AM400" s="599"/>
      <c r="AN400" s="599"/>
      <c r="AO400" s="679"/>
      <c r="AP400" s="679"/>
      <c r="AQ400" s="679"/>
      <c r="AR400" s="679"/>
      <c r="AS400" s="679"/>
      <c r="AT400" s="679"/>
      <c r="AU400" s="679"/>
      <c r="AV400" s="679"/>
      <c r="AW400" s="679"/>
      <c r="AX400" s="679"/>
      <c r="AY400" s="679"/>
      <c r="AZ400" s="679"/>
      <c r="BA400" s="679"/>
      <c r="BB400" s="679"/>
      <c r="BC400" s="679"/>
      <c r="BD400" s="679"/>
      <c r="BE400" s="679"/>
      <c r="BF400" s="680"/>
    </row>
    <row r="401" spans="1:58" ht="4.5" customHeight="1" x14ac:dyDescent="0.4">
      <c r="A401" s="431"/>
      <c r="B401" s="681" t="s">
        <v>298</v>
      </c>
      <c r="C401" s="682"/>
      <c r="D401" s="686"/>
      <c r="E401" s="687"/>
      <c r="F401" s="687"/>
      <c r="G401" s="687"/>
      <c r="H401" s="687"/>
      <c r="I401" s="687"/>
      <c r="J401" s="687"/>
      <c r="K401" s="687"/>
      <c r="L401" s="687"/>
      <c r="M401" s="687"/>
      <c r="N401" s="687"/>
      <c r="O401" s="687"/>
      <c r="P401" s="709"/>
      <c r="Q401" s="595"/>
      <c r="R401" s="717"/>
      <c r="S401" s="718"/>
      <c r="T401" s="719"/>
      <c r="U401" s="725"/>
      <c r="V401" s="726"/>
      <c r="W401" s="598"/>
      <c r="X401" s="599"/>
      <c r="Y401" s="599"/>
      <c r="Z401" s="587"/>
      <c r="AA401" s="593"/>
      <c r="AB401" s="593"/>
      <c r="AC401" s="593"/>
      <c r="AD401" s="730"/>
      <c r="AE401" s="598" t="s">
        <v>299</v>
      </c>
      <c r="AF401" s="599"/>
      <c r="AG401" s="587"/>
      <c r="AH401" s="592"/>
      <c r="AI401" s="593"/>
      <c r="AJ401" s="593"/>
      <c r="AK401" s="595" t="s">
        <v>300</v>
      </c>
      <c r="AL401" s="695" t="s">
        <v>301</v>
      </c>
      <c r="AM401" s="696"/>
      <c r="AN401" s="696"/>
      <c r="AO401" s="679"/>
      <c r="AP401" s="679"/>
      <c r="AQ401" s="679"/>
      <c r="AR401" s="679"/>
      <c r="AS401" s="679"/>
      <c r="AT401" s="679"/>
      <c r="AU401" s="679"/>
      <c r="AV401" s="679"/>
      <c r="AW401" s="679"/>
      <c r="AX401" s="679"/>
      <c r="AY401" s="679"/>
      <c r="AZ401" s="679"/>
      <c r="BA401" s="679"/>
      <c r="BB401" s="679"/>
      <c r="BC401" s="679"/>
      <c r="BD401" s="679"/>
      <c r="BE401" s="679"/>
      <c r="BF401" s="680"/>
    </row>
    <row r="402" spans="1:58" ht="4.5" customHeight="1" x14ac:dyDescent="0.4">
      <c r="A402" s="431"/>
      <c r="B402" s="683"/>
      <c r="C402" s="595"/>
      <c r="D402" s="688"/>
      <c r="E402" s="689"/>
      <c r="F402" s="689"/>
      <c r="G402" s="689"/>
      <c r="H402" s="689"/>
      <c r="I402" s="689"/>
      <c r="J402" s="689"/>
      <c r="K402" s="689"/>
      <c r="L402" s="689"/>
      <c r="M402" s="689"/>
      <c r="N402" s="689"/>
      <c r="O402" s="689"/>
      <c r="P402" s="709"/>
      <c r="Q402" s="595"/>
      <c r="R402" s="717"/>
      <c r="S402" s="718"/>
      <c r="T402" s="719"/>
      <c r="U402" s="725"/>
      <c r="V402" s="726"/>
      <c r="W402" s="598"/>
      <c r="X402" s="599"/>
      <c r="Y402" s="599"/>
      <c r="Z402" s="587"/>
      <c r="AA402" s="593"/>
      <c r="AB402" s="593"/>
      <c r="AC402" s="593"/>
      <c r="AD402" s="730"/>
      <c r="AE402" s="598"/>
      <c r="AF402" s="599"/>
      <c r="AG402" s="587"/>
      <c r="AH402" s="592"/>
      <c r="AI402" s="593"/>
      <c r="AJ402" s="593"/>
      <c r="AK402" s="595"/>
      <c r="AL402" s="695"/>
      <c r="AM402" s="696"/>
      <c r="AN402" s="696"/>
      <c r="AO402" s="679"/>
      <c r="AP402" s="679"/>
      <c r="AQ402" s="679"/>
      <c r="AR402" s="679"/>
      <c r="AS402" s="679"/>
      <c r="AT402" s="679"/>
      <c r="AU402" s="679"/>
      <c r="AV402" s="679"/>
      <c r="AW402" s="679"/>
      <c r="AX402" s="679"/>
      <c r="AY402" s="679"/>
      <c r="AZ402" s="679"/>
      <c r="BA402" s="679"/>
      <c r="BB402" s="679"/>
      <c r="BC402" s="679"/>
      <c r="BD402" s="679"/>
      <c r="BE402" s="679"/>
      <c r="BF402" s="680"/>
    </row>
    <row r="403" spans="1:58" ht="8.25" customHeight="1" thickBot="1" x14ac:dyDescent="0.45">
      <c r="A403" s="431"/>
      <c r="B403" s="684"/>
      <c r="C403" s="685"/>
      <c r="D403" s="690"/>
      <c r="E403" s="691"/>
      <c r="F403" s="691"/>
      <c r="G403" s="691"/>
      <c r="H403" s="691"/>
      <c r="I403" s="691"/>
      <c r="J403" s="691"/>
      <c r="K403" s="691"/>
      <c r="L403" s="691"/>
      <c r="M403" s="691"/>
      <c r="N403" s="691"/>
      <c r="O403" s="691"/>
      <c r="P403" s="713"/>
      <c r="Q403" s="694"/>
      <c r="R403" s="720"/>
      <c r="S403" s="721"/>
      <c r="T403" s="722"/>
      <c r="U403" s="727"/>
      <c r="V403" s="728"/>
      <c r="W403" s="692"/>
      <c r="X403" s="693"/>
      <c r="Y403" s="693"/>
      <c r="Z403" s="589"/>
      <c r="AA403" s="700"/>
      <c r="AB403" s="700"/>
      <c r="AC403" s="700"/>
      <c r="AD403" s="731"/>
      <c r="AE403" s="692"/>
      <c r="AF403" s="693"/>
      <c r="AG403" s="589"/>
      <c r="AH403" s="699"/>
      <c r="AI403" s="700"/>
      <c r="AJ403" s="700"/>
      <c r="AK403" s="694"/>
      <c r="AL403" s="697"/>
      <c r="AM403" s="698"/>
      <c r="AN403" s="698"/>
      <c r="AO403" s="679"/>
      <c r="AP403" s="679"/>
      <c r="AQ403" s="679"/>
      <c r="AR403" s="679"/>
      <c r="AS403" s="679"/>
      <c r="AT403" s="679"/>
      <c r="AU403" s="679"/>
      <c r="AV403" s="679"/>
      <c r="AW403" s="679"/>
      <c r="AX403" s="679"/>
      <c r="AY403" s="679"/>
      <c r="AZ403" s="679"/>
      <c r="BA403" s="679"/>
      <c r="BB403" s="679"/>
      <c r="BC403" s="679"/>
      <c r="BD403" s="679"/>
      <c r="BE403" s="679"/>
      <c r="BF403" s="680"/>
    </row>
    <row r="404" spans="1:58" ht="4.5" customHeight="1" x14ac:dyDescent="0.4">
      <c r="A404" s="431"/>
      <c r="B404" s="586" t="s">
        <v>278</v>
      </c>
      <c r="C404" s="587"/>
      <c r="D404" s="271"/>
      <c r="E404" s="272"/>
      <c r="F404" s="271"/>
      <c r="G404" s="273"/>
      <c r="H404" s="272"/>
      <c r="I404" s="271"/>
      <c r="J404" s="271"/>
      <c r="K404" s="271"/>
      <c r="L404" s="272"/>
      <c r="M404" s="271"/>
      <c r="N404" s="272"/>
      <c r="O404" s="274"/>
      <c r="P404" s="79"/>
      <c r="Q404" s="431"/>
      <c r="R404" s="431"/>
      <c r="S404" s="431"/>
      <c r="T404" s="440"/>
      <c r="U404" s="440"/>
      <c r="V404" s="440"/>
      <c r="W404" s="440"/>
      <c r="X404" s="440"/>
      <c r="Y404" s="440"/>
      <c r="Z404" s="440"/>
      <c r="AA404" s="440"/>
      <c r="AB404" s="440"/>
      <c r="AC404" s="440"/>
      <c r="AD404" s="440"/>
      <c r="AE404" s="440"/>
      <c r="AF404" s="440"/>
      <c r="AG404" s="440"/>
      <c r="AH404" s="440"/>
      <c r="AI404" s="440"/>
      <c r="AJ404" s="440"/>
      <c r="AK404" s="440"/>
      <c r="AL404" s="440"/>
      <c r="AM404" s="440"/>
      <c r="AN404" s="440"/>
      <c r="AO404" s="453"/>
      <c r="AP404" s="453"/>
      <c r="AQ404" s="453"/>
      <c r="AR404" s="453"/>
      <c r="AS404" s="453"/>
      <c r="AT404" s="453"/>
      <c r="AU404" s="453"/>
      <c r="AV404" s="453"/>
      <c r="AW404" s="453"/>
      <c r="AX404" s="453"/>
      <c r="AY404" s="453"/>
      <c r="AZ404" s="453"/>
      <c r="BA404" s="453"/>
      <c r="BB404" s="453"/>
      <c r="BC404" s="453"/>
      <c r="BD404" s="453"/>
      <c r="BE404" s="453"/>
      <c r="BF404" s="453"/>
    </row>
    <row r="405" spans="1:58" ht="4.5" customHeight="1" x14ac:dyDescent="0.4">
      <c r="A405" s="431"/>
      <c r="B405" s="586"/>
      <c r="C405" s="587"/>
      <c r="D405" s="275"/>
      <c r="E405" s="23"/>
      <c r="F405" s="275"/>
      <c r="G405" s="276"/>
      <c r="H405" s="23"/>
      <c r="I405" s="275"/>
      <c r="J405" s="275"/>
      <c r="K405" s="275"/>
      <c r="L405" s="23"/>
      <c r="M405" s="275"/>
      <c r="N405" s="277"/>
      <c r="O405" s="278"/>
      <c r="P405" s="23"/>
      <c r="Q405" s="431"/>
      <c r="R405" s="431"/>
      <c r="S405" s="431"/>
      <c r="T405" s="440"/>
      <c r="U405" s="440"/>
      <c r="V405" s="440"/>
      <c r="W405" s="440"/>
      <c r="X405" s="440"/>
      <c r="Y405" s="440"/>
      <c r="Z405" s="440"/>
      <c r="AA405" s="440"/>
      <c r="AB405" s="440"/>
      <c r="AC405" s="440"/>
      <c r="AD405" s="440"/>
      <c r="AE405" s="440"/>
      <c r="AF405" s="440"/>
      <c r="AG405" s="440"/>
      <c r="AH405" s="440"/>
      <c r="AI405" s="440"/>
      <c r="AJ405" s="440"/>
      <c r="AK405" s="440"/>
      <c r="AL405" s="440"/>
      <c r="AM405" s="440"/>
      <c r="AN405" s="440"/>
      <c r="AO405" s="440"/>
      <c r="AP405" s="440"/>
      <c r="AQ405" s="440"/>
      <c r="AR405" s="440"/>
      <c r="AS405" s="440"/>
      <c r="AT405" s="440"/>
      <c r="AU405" s="440"/>
      <c r="AV405" s="440"/>
      <c r="AW405" s="440"/>
      <c r="AX405" s="440"/>
      <c r="AY405" s="440"/>
      <c r="AZ405" s="440"/>
      <c r="BA405" s="440"/>
      <c r="BB405" s="440"/>
      <c r="BC405" s="440"/>
      <c r="BD405" s="440"/>
      <c r="BE405" s="440"/>
      <c r="BF405" s="440"/>
    </row>
    <row r="406" spans="1:58" ht="4.5" customHeight="1" thickBot="1" x14ac:dyDescent="0.45">
      <c r="A406" s="431"/>
      <c r="B406" s="588"/>
      <c r="C406" s="589"/>
      <c r="D406" s="452"/>
      <c r="E406" s="279"/>
      <c r="F406" s="449"/>
      <c r="G406" s="454"/>
      <c r="H406" s="280"/>
      <c r="I406" s="454"/>
      <c r="J406" s="454"/>
      <c r="K406" s="454"/>
      <c r="L406" s="280"/>
      <c r="M406" s="449"/>
      <c r="N406" s="454"/>
      <c r="O406" s="454"/>
      <c r="P406" s="448"/>
      <c r="Q406" s="431"/>
      <c r="R406" s="431"/>
      <c r="S406" s="431"/>
      <c r="T406" s="440"/>
      <c r="U406" s="440"/>
      <c r="V406" s="440"/>
      <c r="W406" s="440"/>
      <c r="X406" s="440"/>
      <c r="Y406" s="440"/>
      <c r="Z406" s="440"/>
      <c r="AA406" s="440"/>
      <c r="AB406" s="440"/>
      <c r="AC406" s="440"/>
      <c r="AD406" s="440"/>
      <c r="AE406" s="440"/>
      <c r="AF406" s="440"/>
      <c r="AG406" s="440"/>
      <c r="AH406" s="440"/>
      <c r="AI406" s="440"/>
      <c r="AJ406" s="440"/>
      <c r="AK406" s="440"/>
      <c r="AL406" s="440"/>
      <c r="AM406" s="440"/>
      <c r="AN406" s="440"/>
      <c r="AO406" s="440"/>
      <c r="AP406" s="440"/>
      <c r="AQ406" s="440"/>
      <c r="AR406" s="440"/>
      <c r="AS406" s="440"/>
      <c r="AT406" s="440"/>
      <c r="AU406" s="440"/>
      <c r="AV406" s="440"/>
      <c r="AW406" s="440"/>
      <c r="AX406" s="440"/>
      <c r="AY406" s="440"/>
      <c r="AZ406" s="440"/>
      <c r="BA406" s="440"/>
      <c r="BB406" s="440"/>
      <c r="BC406" s="440"/>
      <c r="BD406" s="440"/>
      <c r="BE406" s="440"/>
      <c r="BF406" s="440"/>
    </row>
    <row r="407" spans="1:58" ht="4.5" customHeight="1" x14ac:dyDescent="0.4">
      <c r="A407" s="431"/>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431"/>
      <c r="AE407" s="431"/>
      <c r="AF407" s="431"/>
      <c r="AG407" s="431"/>
      <c r="AH407" s="431"/>
      <c r="AI407" s="431"/>
      <c r="AJ407" s="431"/>
      <c r="AK407" s="431"/>
      <c r="AL407" s="431"/>
      <c r="AM407" s="431"/>
      <c r="AN407" s="431"/>
      <c r="AO407" s="431"/>
      <c r="AP407" s="431"/>
      <c r="AQ407" s="431"/>
      <c r="AR407" s="431"/>
      <c r="AS407" s="431"/>
      <c r="AT407" s="431"/>
      <c r="AU407" s="431"/>
      <c r="AV407" s="431"/>
      <c r="AW407" s="431"/>
      <c r="AX407" s="431"/>
      <c r="AY407" s="431"/>
      <c r="AZ407" s="431"/>
      <c r="BA407" s="431"/>
      <c r="BB407" s="431"/>
      <c r="BC407" s="431"/>
      <c r="BD407" s="431"/>
      <c r="BE407" s="431"/>
      <c r="BF407" s="431"/>
    </row>
    <row r="408" spans="1:58" ht="4.5" customHeight="1" x14ac:dyDescent="0.4">
      <c r="A408" s="431"/>
      <c r="B408" s="431"/>
      <c r="C408" s="431"/>
      <c r="D408" s="431"/>
      <c r="E408" s="431"/>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431"/>
      <c r="AI408" s="431"/>
      <c r="AJ408" s="431"/>
      <c r="AK408" s="431"/>
      <c r="AL408" s="431"/>
      <c r="AM408" s="431"/>
      <c r="AN408" s="431"/>
      <c r="AO408" s="431"/>
      <c r="AP408" s="431"/>
      <c r="AQ408" s="431"/>
      <c r="AR408" s="431"/>
      <c r="AS408" s="431"/>
      <c r="AT408" s="431"/>
      <c r="AU408" s="431"/>
      <c r="AV408" s="431"/>
      <c r="AW408" s="431"/>
      <c r="AX408" s="431"/>
      <c r="AY408" s="431"/>
      <c r="AZ408" s="431"/>
      <c r="BA408" s="431"/>
      <c r="BB408" s="431"/>
      <c r="BC408" s="431"/>
      <c r="BD408" s="431"/>
      <c r="BE408" s="431"/>
      <c r="BF408" s="431"/>
    </row>
    <row r="409" spans="1:58" ht="4.5" customHeight="1" x14ac:dyDescent="0.4">
      <c r="A409" s="385"/>
      <c r="B409" s="385"/>
      <c r="C409" s="385"/>
      <c r="D409" s="385"/>
      <c r="E409" s="385"/>
      <c r="F409" s="385"/>
      <c r="G409" s="385"/>
      <c r="H409" s="385"/>
      <c r="I409" s="385"/>
      <c r="J409" s="385"/>
      <c r="K409" s="385"/>
      <c r="L409" s="385"/>
      <c r="M409" s="385"/>
      <c r="N409" s="385"/>
      <c r="O409" s="385"/>
      <c r="P409" s="385"/>
      <c r="Q409" s="385"/>
      <c r="R409" s="385"/>
      <c r="S409" s="385"/>
      <c r="T409" s="385"/>
      <c r="U409" s="385"/>
      <c r="V409" s="385"/>
      <c r="W409" s="385"/>
      <c r="X409" s="385"/>
      <c r="Y409" s="385"/>
      <c r="Z409" s="385"/>
      <c r="AA409" s="385"/>
      <c r="AB409" s="385"/>
      <c r="AC409" s="385"/>
      <c r="AD409" s="385"/>
      <c r="AE409" s="385"/>
      <c r="AF409" s="385"/>
      <c r="AG409" s="385"/>
      <c r="AH409" s="385"/>
      <c r="AI409" s="385"/>
      <c r="AJ409" s="385"/>
      <c r="AK409" s="385"/>
      <c r="AL409" s="385"/>
      <c r="AM409" s="385"/>
      <c r="AN409" s="385"/>
      <c r="AO409" s="385"/>
      <c r="AP409" s="385"/>
      <c r="AQ409" s="385"/>
      <c r="AR409" s="385"/>
      <c r="AS409" s="385"/>
      <c r="AT409" s="385"/>
      <c r="AU409" s="385"/>
      <c r="AV409" s="385"/>
      <c r="AW409" s="385"/>
      <c r="AX409" s="385"/>
      <c r="AY409" s="385"/>
      <c r="AZ409" s="385"/>
      <c r="BA409" s="385"/>
      <c r="BB409" s="385"/>
      <c r="BC409" s="385"/>
      <c r="BD409" s="385"/>
      <c r="BE409" s="385"/>
      <c r="BF409" s="385"/>
    </row>
    <row r="410" spans="1:58" ht="4.5" customHeight="1" x14ac:dyDescent="0.4">
      <c r="A410" s="385"/>
      <c r="B410" s="385"/>
      <c r="C410" s="385"/>
      <c r="D410" s="385"/>
      <c r="E410" s="385"/>
      <c r="F410" s="385"/>
      <c r="G410" s="385"/>
      <c r="H410" s="385"/>
      <c r="I410" s="385"/>
      <c r="J410" s="385"/>
      <c r="K410" s="385"/>
      <c r="L410" s="385"/>
      <c r="M410" s="385"/>
      <c r="N410" s="385"/>
      <c r="O410" s="385"/>
      <c r="P410" s="385"/>
      <c r="Q410" s="385"/>
      <c r="R410" s="385"/>
      <c r="S410" s="385"/>
      <c r="T410" s="385"/>
      <c r="U410" s="385"/>
      <c r="V410" s="385"/>
      <c r="W410" s="385"/>
      <c r="X410" s="385"/>
      <c r="Y410" s="385"/>
      <c r="Z410" s="385"/>
      <c r="AA410" s="385"/>
      <c r="AB410" s="385"/>
      <c r="AC410" s="385"/>
      <c r="AD410" s="385"/>
      <c r="AE410" s="385"/>
      <c r="AF410" s="385"/>
      <c r="AG410" s="385"/>
      <c r="AH410" s="385"/>
      <c r="AI410" s="385"/>
      <c r="AJ410" s="385"/>
      <c r="AK410" s="385"/>
      <c r="AL410" s="385"/>
      <c r="AM410" s="385"/>
      <c r="AN410" s="385"/>
      <c r="AO410" s="385"/>
      <c r="AP410" s="385"/>
      <c r="AQ410" s="385"/>
      <c r="AR410" s="385"/>
      <c r="AS410" s="385"/>
      <c r="AT410" s="385"/>
      <c r="AU410" s="385"/>
      <c r="AV410" s="385"/>
      <c r="AW410" s="385"/>
      <c r="AX410" s="385"/>
      <c r="AY410" s="385"/>
      <c r="AZ410" s="385"/>
      <c r="BA410" s="385"/>
      <c r="BB410" s="385"/>
      <c r="BC410" s="385"/>
      <c r="BD410" s="385"/>
      <c r="BE410" s="385"/>
      <c r="BF410" s="385"/>
    </row>
    <row r="424" spans="113:116" ht="19.5" customHeight="1" x14ac:dyDescent="0.4">
      <c r="DI424" s="371">
        <f>受付!D10</f>
        <v>0</v>
      </c>
      <c r="DJ424" s="371" t="e">
        <f>受付!#REF!</f>
        <v>#REF!</v>
      </c>
      <c r="DK424" s="371">
        <f>受付!F10</f>
        <v>0</v>
      </c>
      <c r="DL424" s="371" t="e">
        <f>受付!#REF!</f>
        <v>#REF!</v>
      </c>
    </row>
    <row r="425" spans="113:116" ht="19.5" customHeight="1" x14ac:dyDescent="0.4"/>
    <row r="426" spans="113:116" ht="19.5" customHeight="1" x14ac:dyDescent="0.4"/>
    <row r="427" spans="113:116" ht="19.5" customHeight="1" x14ac:dyDescent="0.4"/>
    <row r="428" spans="113:116" ht="19.5" customHeight="1" x14ac:dyDescent="0.4"/>
    <row r="429" spans="113:116" ht="19.5" customHeight="1" x14ac:dyDescent="0.4"/>
    <row r="430" spans="113:116" ht="19.5" customHeight="1" x14ac:dyDescent="0.4"/>
    <row r="431" spans="113:116" ht="19.5" customHeight="1" x14ac:dyDescent="0.4"/>
    <row r="432" spans="113:116" ht="19.5" customHeight="1" x14ac:dyDescent="0.4"/>
    <row r="433" ht="19.5" customHeight="1" x14ac:dyDescent="0.4"/>
    <row r="434" ht="19.5" customHeight="1" x14ac:dyDescent="0.4"/>
    <row r="435" ht="19.5" customHeight="1" x14ac:dyDescent="0.4"/>
    <row r="436" ht="19.5" customHeight="1" x14ac:dyDescent="0.4"/>
    <row r="437" ht="19.5" customHeight="1" x14ac:dyDescent="0.4"/>
    <row r="438" ht="19.5" customHeight="1" x14ac:dyDescent="0.4"/>
    <row r="439" ht="19.5" customHeight="1" x14ac:dyDescent="0.4"/>
    <row r="440" ht="19.5" customHeight="1" x14ac:dyDescent="0.4"/>
    <row r="441" ht="19.5" customHeight="1" x14ac:dyDescent="0.4"/>
    <row r="442" ht="19.5" customHeight="1" x14ac:dyDescent="0.4"/>
    <row r="443" ht="19.5" customHeight="1" x14ac:dyDescent="0.4"/>
    <row r="444" ht="19.5" customHeight="1" x14ac:dyDescent="0.4"/>
    <row r="445" ht="19.5" customHeight="1" x14ac:dyDescent="0.4"/>
    <row r="446" ht="19.5" customHeight="1" x14ac:dyDescent="0.4"/>
    <row r="447" ht="19.5" customHeight="1" x14ac:dyDescent="0.4"/>
    <row r="448" ht="19.5" customHeight="1" x14ac:dyDescent="0.4"/>
    <row r="449" ht="19.5" customHeight="1" x14ac:dyDescent="0.4"/>
    <row r="450" ht="19.5" customHeight="1" x14ac:dyDescent="0.4"/>
    <row r="451" ht="19.5" customHeight="1" x14ac:dyDescent="0.4"/>
    <row r="452" ht="19.5" customHeight="1" x14ac:dyDescent="0.4"/>
    <row r="453" ht="19.5" customHeight="1" x14ac:dyDescent="0.4"/>
    <row r="454" ht="19.5" customHeight="1" x14ac:dyDescent="0.4"/>
    <row r="455" ht="19.5" customHeight="1" x14ac:dyDescent="0.4"/>
    <row r="456" ht="19.5" customHeight="1" x14ac:dyDescent="0.4"/>
    <row r="457" ht="19.5" customHeight="1" x14ac:dyDescent="0.4"/>
    <row r="458" ht="19.5" customHeight="1" x14ac:dyDescent="0.4"/>
    <row r="459" ht="19.5" customHeight="1" x14ac:dyDescent="0.4"/>
    <row r="460" ht="19.5" customHeight="1" x14ac:dyDescent="0.4"/>
    <row r="461" ht="19.5" customHeight="1" x14ac:dyDescent="0.4"/>
    <row r="462" ht="19.5" customHeight="1" x14ac:dyDescent="0.4"/>
    <row r="463" ht="19.5" customHeight="1" x14ac:dyDescent="0.4"/>
    <row r="491" spans="2:2" ht="12" customHeight="1" x14ac:dyDescent="0.4">
      <c r="B491" s="154" t="s">
        <v>302</v>
      </c>
    </row>
    <row r="492" spans="2:2" ht="4.5" customHeight="1" x14ac:dyDescent="0.4">
      <c r="B492" s="154" t="s">
        <v>303</v>
      </c>
    </row>
    <row r="493" spans="2:2" ht="4.5" customHeight="1" x14ac:dyDescent="0.4">
      <c r="B493" s="154" t="s">
        <v>304</v>
      </c>
    </row>
    <row r="494" spans="2:2" ht="4.5" customHeight="1" x14ac:dyDescent="0.4">
      <c r="B494" s="154" t="s">
        <v>305</v>
      </c>
    </row>
    <row r="495" spans="2:2" ht="4.5" customHeight="1" x14ac:dyDescent="0.4">
      <c r="B495" s="154" t="s">
        <v>306</v>
      </c>
    </row>
  </sheetData>
  <sheetProtection algorithmName="SHA-512" hashValue="2jx0/QJqrdZiPrchJDiUVPbbOIGPAKEQZdt2HO6WG+uFY39hgJBZFlJAc1GEBTKQBL9O6lpGvrWYYPf+xy747g==" saltValue="UwBHqgh8ScmOxlWO4JHTBQ==" spinCount="100000" sheet="1" objects="1" scenarios="1"/>
  <mergeCells count="946">
    <mergeCell ref="AP16:AU19"/>
    <mergeCell ref="AV16:BE17"/>
    <mergeCell ref="D31:G41"/>
    <mergeCell ref="H31:S33"/>
    <mergeCell ref="BE31:BE34"/>
    <mergeCell ref="F22:G23"/>
    <mergeCell ref="H22:I23"/>
    <mergeCell ref="J22:M24"/>
    <mergeCell ref="D24:E26"/>
    <mergeCell ref="F24:G26"/>
    <mergeCell ref="H24:I26"/>
    <mergeCell ref="J25:L26"/>
    <mergeCell ref="H34:S37"/>
    <mergeCell ref="T34:AC37"/>
    <mergeCell ref="AE34:AE37"/>
    <mergeCell ref="AM35:AS38"/>
    <mergeCell ref="AT35:AU38"/>
    <mergeCell ref="AV35:BD38"/>
    <mergeCell ref="AL31:AL38"/>
    <mergeCell ref="M25:W26"/>
    <mergeCell ref="AV18:BE19"/>
    <mergeCell ref="AV31:BD34"/>
    <mergeCell ref="N20:AE21"/>
    <mergeCell ref="N22:AE24"/>
    <mergeCell ref="BH15:CC30"/>
    <mergeCell ref="BH34:CC60"/>
    <mergeCell ref="BH64:CC90"/>
    <mergeCell ref="B1:D2"/>
    <mergeCell ref="J1:BC6"/>
    <mergeCell ref="BD2:BF6"/>
    <mergeCell ref="J7:Y10"/>
    <mergeCell ref="Z7:AB10"/>
    <mergeCell ref="AC7:AG10"/>
    <mergeCell ref="AH7:BE10"/>
    <mergeCell ref="D20:I21"/>
    <mergeCell ref="J20:M21"/>
    <mergeCell ref="AF20:AO24"/>
    <mergeCell ref="B11:C227"/>
    <mergeCell ref="D11:I19"/>
    <mergeCell ref="J11:M15"/>
    <mergeCell ref="D22:E23"/>
    <mergeCell ref="N11:AO15"/>
    <mergeCell ref="AP11:AU15"/>
    <mergeCell ref="AP20:BE24"/>
    <mergeCell ref="J16:M19"/>
    <mergeCell ref="AV11:BE15"/>
    <mergeCell ref="AV59:BD62"/>
    <mergeCell ref="N16:AO19"/>
    <mergeCell ref="BE43:BE46"/>
    <mergeCell ref="AT55:AU58"/>
    <mergeCell ref="AV55:BD58"/>
    <mergeCell ref="T31:AE33"/>
    <mergeCell ref="AG31:AH177"/>
    <mergeCell ref="AJ31:AK78"/>
    <mergeCell ref="X25:AG26"/>
    <mergeCell ref="AH25:AQ26"/>
    <mergeCell ref="AR25:AW26"/>
    <mergeCell ref="AX25:BE26"/>
    <mergeCell ref="D27:AE30"/>
    <mergeCell ref="BE35:BE38"/>
    <mergeCell ref="H38:S41"/>
    <mergeCell ref="T38:AC41"/>
    <mergeCell ref="AE38:AE41"/>
    <mergeCell ref="AL39:AS42"/>
    <mergeCell ref="AT39:AU42"/>
    <mergeCell ref="AV39:BD42"/>
    <mergeCell ref="BE39:BE42"/>
    <mergeCell ref="H42:S45"/>
    <mergeCell ref="AM31:AS34"/>
    <mergeCell ref="AT31:AU34"/>
    <mergeCell ref="AT47:AU50"/>
    <mergeCell ref="BE47:BE50"/>
    <mergeCell ref="AV47:BD50"/>
    <mergeCell ref="AT51:AU54"/>
    <mergeCell ref="AV51:BD54"/>
    <mergeCell ref="BE51:BE54"/>
    <mergeCell ref="H54:Q57"/>
    <mergeCell ref="R54:S57"/>
    <mergeCell ref="T54:AC57"/>
    <mergeCell ref="AE54:AE57"/>
    <mergeCell ref="AL55:AL66"/>
    <mergeCell ref="AM55:AS58"/>
    <mergeCell ref="BE63:BE66"/>
    <mergeCell ref="H65:S67"/>
    <mergeCell ref="T65:AE67"/>
    <mergeCell ref="AL67:AL74"/>
    <mergeCell ref="AM67:AS70"/>
    <mergeCell ref="AT67:AU70"/>
    <mergeCell ref="AV67:BD70"/>
    <mergeCell ref="BE67:BE70"/>
    <mergeCell ref="BE55:BE58"/>
    <mergeCell ref="H58:S60"/>
    <mergeCell ref="T58:AE60"/>
    <mergeCell ref="AM59:AS62"/>
    <mergeCell ref="AT59:AU62"/>
    <mergeCell ref="H61:I64"/>
    <mergeCell ref="D42:G44"/>
    <mergeCell ref="AT63:AU66"/>
    <mergeCell ref="AV63:BD66"/>
    <mergeCell ref="D58:G67"/>
    <mergeCell ref="T61:U64"/>
    <mergeCell ref="V61:AC64"/>
    <mergeCell ref="AD61:AE64"/>
    <mergeCell ref="AM63:AS66"/>
    <mergeCell ref="T42:AC45"/>
    <mergeCell ref="AE42:AE45"/>
    <mergeCell ref="AL43:AS46"/>
    <mergeCell ref="AT43:AU46"/>
    <mergeCell ref="AV43:BD46"/>
    <mergeCell ref="H50:S53"/>
    <mergeCell ref="T50:AC53"/>
    <mergeCell ref="AE50:AE53"/>
    <mergeCell ref="AL51:AS54"/>
    <mergeCell ref="J61:Q64"/>
    <mergeCell ref="S61:S64"/>
    <mergeCell ref="D45:G47"/>
    <mergeCell ref="H46:S49"/>
    <mergeCell ref="T46:AC49"/>
    <mergeCell ref="AE46:AE49"/>
    <mergeCell ref="AL47:AS50"/>
    <mergeCell ref="BE75:BE78"/>
    <mergeCell ref="AD68:AE71"/>
    <mergeCell ref="D71:G73"/>
    <mergeCell ref="AM71:AS74"/>
    <mergeCell ref="AT71:AU74"/>
    <mergeCell ref="AV71:BD74"/>
    <mergeCell ref="BE71:BE74"/>
    <mergeCell ref="H72:S74"/>
    <mergeCell ref="T72:AE78"/>
    <mergeCell ref="D74:G76"/>
    <mergeCell ref="H75:I78"/>
    <mergeCell ref="D68:G70"/>
    <mergeCell ref="H68:I71"/>
    <mergeCell ref="J68:Q71"/>
    <mergeCell ref="S68:S71"/>
    <mergeCell ref="T68:U71"/>
    <mergeCell ref="V68:AC71"/>
    <mergeCell ref="J75:Q78"/>
    <mergeCell ref="S75:S78"/>
    <mergeCell ref="AL75:AS78"/>
    <mergeCell ref="AT75:AU78"/>
    <mergeCell ref="AV75:BD78"/>
    <mergeCell ref="AT79:AU82"/>
    <mergeCell ref="AV79:BD82"/>
    <mergeCell ref="BE79:BE82"/>
    <mergeCell ref="D82:G83"/>
    <mergeCell ref="H82:I85"/>
    <mergeCell ref="J82:Q85"/>
    <mergeCell ref="S82:S85"/>
    <mergeCell ref="T82:U85"/>
    <mergeCell ref="V82:AC85"/>
    <mergeCell ref="AD82:AE85"/>
    <mergeCell ref="D79:G81"/>
    <mergeCell ref="H79:S81"/>
    <mergeCell ref="T79:AE81"/>
    <mergeCell ref="AJ79:AK118"/>
    <mergeCell ref="AL79:AL86"/>
    <mergeCell ref="AM79:AS82"/>
    <mergeCell ref="AM83:AS86"/>
    <mergeCell ref="Y86:Z88"/>
    <mergeCell ref="AA86:AE88"/>
    <mergeCell ref="AL87:AS90"/>
    <mergeCell ref="BE91:BE94"/>
    <mergeCell ref="I92:I94"/>
    <mergeCell ref="AT83:AU86"/>
    <mergeCell ref="AV83:BD86"/>
    <mergeCell ref="BE83:BE86"/>
    <mergeCell ref="D84:G85"/>
    <mergeCell ref="D86:G88"/>
    <mergeCell ref="H86:I88"/>
    <mergeCell ref="J86:K88"/>
    <mergeCell ref="L86:Q88"/>
    <mergeCell ref="R86:S88"/>
    <mergeCell ref="W86:X88"/>
    <mergeCell ref="D93:G94"/>
    <mergeCell ref="W89:Y90"/>
    <mergeCell ref="D91:G92"/>
    <mergeCell ref="W91:AE95"/>
    <mergeCell ref="AL91:AS94"/>
    <mergeCell ref="AT91:AU94"/>
    <mergeCell ref="BE95:BE98"/>
    <mergeCell ref="D96:G99"/>
    <mergeCell ref="H96:H107"/>
    <mergeCell ref="I96:I97"/>
    <mergeCell ref="J96:S99"/>
    <mergeCell ref="T96:X104"/>
    <mergeCell ref="AM107:AS110"/>
    <mergeCell ref="AT107:AU110"/>
    <mergeCell ref="AV107:BD110"/>
    <mergeCell ref="AL95:AS98"/>
    <mergeCell ref="AT95:AU98"/>
    <mergeCell ref="AV95:BD98"/>
    <mergeCell ref="AT87:AU90"/>
    <mergeCell ref="AV87:BD90"/>
    <mergeCell ref="BE87:BE90"/>
    <mergeCell ref="D89:G90"/>
    <mergeCell ref="I89:I91"/>
    <mergeCell ref="J89:L91"/>
    <mergeCell ref="M89:M91"/>
    <mergeCell ref="N89:P91"/>
    <mergeCell ref="R89:S92"/>
    <mergeCell ref="T89:V91"/>
    <mergeCell ref="I98:I99"/>
    <mergeCell ref="AL99:AS102"/>
    <mergeCell ref="AT99:AU102"/>
    <mergeCell ref="AV99:BD102"/>
    <mergeCell ref="AV91:BD94"/>
    <mergeCell ref="BE99:BE102"/>
    <mergeCell ref="I100:I104"/>
    <mergeCell ref="J100:S104"/>
    <mergeCell ref="J92:L94"/>
    <mergeCell ref="M92:M94"/>
    <mergeCell ref="N92:P94"/>
    <mergeCell ref="T92:V94"/>
    <mergeCell ref="D103:G105"/>
    <mergeCell ref="AL103:AL118"/>
    <mergeCell ref="AM103:AS106"/>
    <mergeCell ref="AT103:AU106"/>
    <mergeCell ref="AV103:BD106"/>
    <mergeCell ref="I105:K107"/>
    <mergeCell ref="BE115:BE118"/>
    <mergeCell ref="I117:K119"/>
    <mergeCell ref="D109:G111"/>
    <mergeCell ref="I110:I111"/>
    <mergeCell ref="AM111:AS114"/>
    <mergeCell ref="AT111:AU114"/>
    <mergeCell ref="AV111:BD114"/>
    <mergeCell ref="BE111:BE114"/>
    <mergeCell ref="I112:I116"/>
    <mergeCell ref="J112:S116"/>
    <mergeCell ref="H108:H119"/>
    <mergeCell ref="I108:I109"/>
    <mergeCell ref="J108:S111"/>
    <mergeCell ref="T108:X116"/>
    <mergeCell ref="AT119:AU121"/>
    <mergeCell ref="AV119:BD121"/>
    <mergeCell ref="D120:G121"/>
    <mergeCell ref="H120:H126"/>
    <mergeCell ref="D122:G124"/>
    <mergeCell ref="AL119:AS121"/>
    <mergeCell ref="AM115:AS118"/>
    <mergeCell ref="AT115:AU118"/>
    <mergeCell ref="D125:G127"/>
    <mergeCell ref="Q125:V126"/>
    <mergeCell ref="AJ126:AK177"/>
    <mergeCell ref="AL126:AS129"/>
    <mergeCell ref="AT126:AU129"/>
    <mergeCell ref="D128:G130"/>
    <mergeCell ref="AD139:AE141"/>
    <mergeCell ref="D142:E147"/>
    <mergeCell ref="F142:F152"/>
    <mergeCell ref="G142:H144"/>
    <mergeCell ref="I142:O144"/>
    <mergeCell ref="P142:Q149"/>
    <mergeCell ref="G139:I141"/>
    <mergeCell ref="F131:F141"/>
    <mergeCell ref="AT146:AU147"/>
    <mergeCell ref="AL154:AS157"/>
    <mergeCell ref="AT154:AU157"/>
    <mergeCell ref="F153:F163"/>
    <mergeCell ref="G153:H155"/>
    <mergeCell ref="G161:I163"/>
    <mergeCell ref="AV126:BD129"/>
    <mergeCell ref="I122:J126"/>
    <mergeCell ref="K122:P126"/>
    <mergeCell ref="AL122:AS125"/>
    <mergeCell ref="AT122:AU125"/>
    <mergeCell ref="AV122:BD125"/>
    <mergeCell ref="Q123:V124"/>
    <mergeCell ref="W123:X126"/>
    <mergeCell ref="Y123:AD126"/>
    <mergeCell ref="AE123:AE126"/>
    <mergeCell ref="Z129:AE130"/>
    <mergeCell ref="AL130:AS131"/>
    <mergeCell ref="Z131:Z134"/>
    <mergeCell ref="AA131:AB134"/>
    <mergeCell ref="AC131:AC138"/>
    <mergeCell ref="X131:Y138"/>
    <mergeCell ref="W127:X130"/>
    <mergeCell ref="W120:AE122"/>
    <mergeCell ref="I120:J121"/>
    <mergeCell ref="K120:P121"/>
    <mergeCell ref="Q120:V122"/>
    <mergeCell ref="AV115:BD118"/>
    <mergeCell ref="AD131:AE138"/>
    <mergeCell ref="BE126:BE129"/>
    <mergeCell ref="H127:J130"/>
    <mergeCell ref="BE122:BE125"/>
    <mergeCell ref="BE134:BE137"/>
    <mergeCell ref="Z135:Z138"/>
    <mergeCell ref="AA135:AB138"/>
    <mergeCell ref="AL138:AS141"/>
    <mergeCell ref="AT138:AU141"/>
    <mergeCell ref="AV138:BD141"/>
    <mergeCell ref="BE138:BE141"/>
    <mergeCell ref="AL132:AS133"/>
    <mergeCell ref="G134:H138"/>
    <mergeCell ref="I134:O138"/>
    <mergeCell ref="AL134:AS137"/>
    <mergeCell ref="AT134:AU137"/>
    <mergeCell ref="AV134:BD137"/>
    <mergeCell ref="AT130:AU133"/>
    <mergeCell ref="AV130:BD133"/>
    <mergeCell ref="BE130:BE133"/>
    <mergeCell ref="G131:H133"/>
    <mergeCell ref="I131:O133"/>
    <mergeCell ref="P131:Q138"/>
    <mergeCell ref="AV146:BD149"/>
    <mergeCell ref="BE146:BE149"/>
    <mergeCell ref="AL148:AS149"/>
    <mergeCell ref="AT148:AU149"/>
    <mergeCell ref="R142:W149"/>
    <mergeCell ref="G150:I152"/>
    <mergeCell ref="AL142:AS145"/>
    <mergeCell ref="AT142:AU143"/>
    <mergeCell ref="AV142:BD145"/>
    <mergeCell ref="BE142:BE145"/>
    <mergeCell ref="AT144:AU145"/>
    <mergeCell ref="G145:H149"/>
    <mergeCell ref="I145:O149"/>
    <mergeCell ref="Z146:Z149"/>
    <mergeCell ref="AA146:AB149"/>
    <mergeCell ref="AL146:AS147"/>
    <mergeCell ref="X142:Y149"/>
    <mergeCell ref="Z142:Z145"/>
    <mergeCell ref="AA142:AB145"/>
    <mergeCell ref="AD142:AE149"/>
    <mergeCell ref="G156:H160"/>
    <mergeCell ref="I156:O160"/>
    <mergeCell ref="Z157:Z160"/>
    <mergeCell ref="AA157:AB160"/>
    <mergeCell ref="AL158:AS161"/>
    <mergeCell ref="AT158:AU161"/>
    <mergeCell ref="X153:Y160"/>
    <mergeCell ref="Z153:Z156"/>
    <mergeCell ref="AA153:AB156"/>
    <mergeCell ref="AC153:AC160"/>
    <mergeCell ref="AD153:AE160"/>
    <mergeCell ref="AL150:AS153"/>
    <mergeCell ref="AT150:AU151"/>
    <mergeCell ref="V150:X152"/>
    <mergeCell ref="Y150:AC152"/>
    <mergeCell ref="AD150:AE152"/>
    <mergeCell ref="P153:Q160"/>
    <mergeCell ref="J150:U152"/>
    <mergeCell ref="J161:U163"/>
    <mergeCell ref="V161:X163"/>
    <mergeCell ref="AT152:AU153"/>
    <mergeCell ref="Y161:AC163"/>
    <mergeCell ref="AD161:AE163"/>
    <mergeCell ref="I153:O155"/>
    <mergeCell ref="G167:H171"/>
    <mergeCell ref="I167:O171"/>
    <mergeCell ref="F164:F174"/>
    <mergeCell ref="G164:H166"/>
    <mergeCell ref="I164:O166"/>
    <mergeCell ref="P164:Q171"/>
    <mergeCell ref="X175:Y182"/>
    <mergeCell ref="Z175:Z178"/>
    <mergeCell ref="AA175:AB178"/>
    <mergeCell ref="AA168:AB171"/>
    <mergeCell ref="D175:E207"/>
    <mergeCell ref="F175:F185"/>
    <mergeCell ref="G175:H177"/>
    <mergeCell ref="I175:O177"/>
    <mergeCell ref="P175:Q182"/>
    <mergeCell ref="V172:X174"/>
    <mergeCell ref="Y172:AC174"/>
    <mergeCell ref="G172:I174"/>
    <mergeCell ref="F186:F196"/>
    <mergeCell ref="G186:H188"/>
    <mergeCell ref="I186:O188"/>
    <mergeCell ref="P186:Q193"/>
    <mergeCell ref="D149:E174"/>
    <mergeCell ref="AC142:AC149"/>
    <mergeCell ref="F197:F207"/>
    <mergeCell ref="G197:H199"/>
    <mergeCell ref="I197:O199"/>
    <mergeCell ref="P197:Q204"/>
    <mergeCell ref="X197:Y204"/>
    <mergeCell ref="Z197:Z200"/>
    <mergeCell ref="AA197:AB200"/>
    <mergeCell ref="V194:X196"/>
    <mergeCell ref="Y194:AE196"/>
    <mergeCell ref="Y205:AE207"/>
    <mergeCell ref="R153:W160"/>
    <mergeCell ref="R164:W171"/>
    <mergeCell ref="AT162:AU165"/>
    <mergeCell ref="AV162:BD165"/>
    <mergeCell ref="BE162:BE165"/>
    <mergeCell ref="AV158:BD161"/>
    <mergeCell ref="BE158:BE161"/>
    <mergeCell ref="AD164:AE171"/>
    <mergeCell ref="AL166:AS169"/>
    <mergeCell ref="AT166:AU169"/>
    <mergeCell ref="AV166:BD169"/>
    <mergeCell ref="BE166:BE169"/>
    <mergeCell ref="AL170:AQ173"/>
    <mergeCell ref="BE170:BE173"/>
    <mergeCell ref="AL162:AS165"/>
    <mergeCell ref="AV154:BD157"/>
    <mergeCell ref="BE154:BE157"/>
    <mergeCell ref="AV150:BD153"/>
    <mergeCell ref="BE150:BE153"/>
    <mergeCell ref="AR170:AR173"/>
    <mergeCell ref="AS170:AS173"/>
    <mergeCell ref="G183:I185"/>
    <mergeCell ref="AD175:AE182"/>
    <mergeCell ref="G178:H182"/>
    <mergeCell ref="I178:O182"/>
    <mergeCell ref="Z179:Z182"/>
    <mergeCell ref="AA179:AB182"/>
    <mergeCell ref="AG179:AG182"/>
    <mergeCell ref="G189:H193"/>
    <mergeCell ref="R186:W193"/>
    <mergeCell ref="Z190:Z193"/>
    <mergeCell ref="AA190:AB193"/>
    <mergeCell ref="X186:Y193"/>
    <mergeCell ref="Z186:Z189"/>
    <mergeCell ref="AA186:AB189"/>
    <mergeCell ref="AC186:AC193"/>
    <mergeCell ref="AD186:AE193"/>
    <mergeCell ref="I189:O193"/>
    <mergeCell ref="AT174:AU177"/>
    <mergeCell ref="AV174:BD177"/>
    <mergeCell ref="BE174:BE177"/>
    <mergeCell ref="J172:U174"/>
    <mergeCell ref="J183:U185"/>
    <mergeCell ref="R175:W182"/>
    <mergeCell ref="AL174:AS177"/>
    <mergeCell ref="AT170:AU173"/>
    <mergeCell ref="AV170:BD173"/>
    <mergeCell ref="AC175:AC182"/>
    <mergeCell ref="AD172:AE174"/>
    <mergeCell ref="Z168:Z171"/>
    <mergeCell ref="X164:Y171"/>
    <mergeCell ref="Z164:Z167"/>
    <mergeCell ref="AA164:AB167"/>
    <mergeCell ref="AC164:AC171"/>
    <mergeCell ref="V183:X185"/>
    <mergeCell ref="Y183:AE185"/>
    <mergeCell ref="AH179:BF184"/>
    <mergeCell ref="J194:U196"/>
    <mergeCell ref="G194:I196"/>
    <mergeCell ref="AG201:AG205"/>
    <mergeCell ref="AH201:BF208"/>
    <mergeCell ref="G205:I207"/>
    <mergeCell ref="AC197:AC204"/>
    <mergeCell ref="AD197:AE204"/>
    <mergeCell ref="G200:H204"/>
    <mergeCell ref="I200:O204"/>
    <mergeCell ref="Z201:Z204"/>
    <mergeCell ref="AA201:AB204"/>
    <mergeCell ref="J205:U207"/>
    <mergeCell ref="R197:W204"/>
    <mergeCell ref="V205:X207"/>
    <mergeCell ref="AI186:BF195"/>
    <mergeCell ref="AG186:AH189"/>
    <mergeCell ref="AH196:BF199"/>
    <mergeCell ref="AX211:BA213"/>
    <mergeCell ref="BB211:BC216"/>
    <mergeCell ref="BD211:BE216"/>
    <mergeCell ref="D214:G220"/>
    <mergeCell ref="I214:M216"/>
    <mergeCell ref="P214:U216"/>
    <mergeCell ref="W214:AE216"/>
    <mergeCell ref="AJ214:AK216"/>
    <mergeCell ref="AL214:AM216"/>
    <mergeCell ref="AN214:AO216"/>
    <mergeCell ref="D208:U213"/>
    <mergeCell ref="V208:X212"/>
    <mergeCell ref="Y208:AE212"/>
    <mergeCell ref="AH211:AI232"/>
    <mergeCell ref="AJ211:AW213"/>
    <mergeCell ref="AP214:AQ216"/>
    <mergeCell ref="AR214:AS216"/>
    <mergeCell ref="AT214:AU216"/>
    <mergeCell ref="AV214:AW216"/>
    <mergeCell ref="AX214:AY216"/>
    <mergeCell ref="AL225:AM227"/>
    <mergeCell ref="AN225:AO227"/>
    <mergeCell ref="AP225:AQ227"/>
    <mergeCell ref="AZ214:BA216"/>
    <mergeCell ref="H217:N220"/>
    <mergeCell ref="O217:R220"/>
    <mergeCell ref="S217:T220"/>
    <mergeCell ref="U217:V220"/>
    <mergeCell ref="W217:AE220"/>
    <mergeCell ref="AJ217:AK221"/>
    <mergeCell ref="AL217:AM221"/>
    <mergeCell ref="AN217:AO221"/>
    <mergeCell ref="BB217:BC221"/>
    <mergeCell ref="BD217:BE221"/>
    <mergeCell ref="D221:G227"/>
    <mergeCell ref="H221:N223"/>
    <mergeCell ref="O221:V223"/>
    <mergeCell ref="W221:AE223"/>
    <mergeCell ref="AJ222:AQ224"/>
    <mergeCell ref="AR222:AW224"/>
    <mergeCell ref="AX222:BA227"/>
    <mergeCell ref="H224:M227"/>
    <mergeCell ref="AP217:AQ221"/>
    <mergeCell ref="AR217:AS221"/>
    <mergeCell ref="AT217:AU221"/>
    <mergeCell ref="AV217:AW221"/>
    <mergeCell ref="AX217:AY221"/>
    <mergeCell ref="AZ217:BA221"/>
    <mergeCell ref="AR225:AS227"/>
    <mergeCell ref="AT225:AU227"/>
    <mergeCell ref="AV225:AW227"/>
    <mergeCell ref="N224:N227"/>
    <mergeCell ref="O224:U227"/>
    <mergeCell ref="V224:V227"/>
    <mergeCell ref="W224:AD227"/>
    <mergeCell ref="AE224:AE227"/>
    <mergeCell ref="AJ225:AK227"/>
    <mergeCell ref="H228:S230"/>
    <mergeCell ref="T228:AE230"/>
    <mergeCell ref="AJ228:AK232"/>
    <mergeCell ref="AL228:AM232"/>
    <mergeCell ref="AN228:AO232"/>
    <mergeCell ref="D231:G234"/>
    <mergeCell ref="H231:I234"/>
    <mergeCell ref="J231:R234"/>
    <mergeCell ref="S231:S234"/>
    <mergeCell ref="T231:U234"/>
    <mergeCell ref="V231:AD234"/>
    <mergeCell ref="AE231:AE234"/>
    <mergeCell ref="B240:P242"/>
    <mergeCell ref="R240:AM242"/>
    <mergeCell ref="C243:P247"/>
    <mergeCell ref="R243:U245"/>
    <mergeCell ref="V243:AC245"/>
    <mergeCell ref="AD243:AJ245"/>
    <mergeCell ref="AK243:AQ245"/>
    <mergeCell ref="AP228:AQ232"/>
    <mergeCell ref="AR243:AV245"/>
    <mergeCell ref="AR228:AS232"/>
    <mergeCell ref="AT228:AU232"/>
    <mergeCell ref="AV228:AW232"/>
    <mergeCell ref="AW243:BF245"/>
    <mergeCell ref="R246:U248"/>
    <mergeCell ref="V246:AC248"/>
    <mergeCell ref="AD246:AI248"/>
    <mergeCell ref="AJ246:AJ248"/>
    <mergeCell ref="AK246:AP248"/>
    <mergeCell ref="AQ246:AQ248"/>
    <mergeCell ref="AR246:AU248"/>
    <mergeCell ref="AV246:AV248"/>
    <mergeCell ref="AX228:BA232"/>
    <mergeCell ref="BB228:BC232"/>
    <mergeCell ref="D228:G230"/>
    <mergeCell ref="I251:J253"/>
    <mergeCell ref="K251:O253"/>
    <mergeCell ref="AW246:BE248"/>
    <mergeCell ref="BF246:BF248"/>
    <mergeCell ref="B248:C250"/>
    <mergeCell ref="D248:G250"/>
    <mergeCell ref="H248:H250"/>
    <mergeCell ref="I248:J250"/>
    <mergeCell ref="K248:O250"/>
    <mergeCell ref="P248:P250"/>
    <mergeCell ref="R249:U251"/>
    <mergeCell ref="V249:AC251"/>
    <mergeCell ref="AW252:BE254"/>
    <mergeCell ref="BF252:BF254"/>
    <mergeCell ref="B254:C256"/>
    <mergeCell ref="D254:G256"/>
    <mergeCell ref="I254:J256"/>
    <mergeCell ref="K254:O256"/>
    <mergeCell ref="R255:U257"/>
    <mergeCell ref="V255:AC257"/>
    <mergeCell ref="AD255:AI257"/>
    <mergeCell ref="AK255:AP257"/>
    <mergeCell ref="P251:P253"/>
    <mergeCell ref="R252:U254"/>
    <mergeCell ref="V252:AC254"/>
    <mergeCell ref="AD252:AI254"/>
    <mergeCell ref="AK252:AP254"/>
    <mergeCell ref="AR252:AU254"/>
    <mergeCell ref="AD249:AI251"/>
    <mergeCell ref="AK249:AP251"/>
    <mergeCell ref="AR249:AU251"/>
    <mergeCell ref="AW249:BE251"/>
    <mergeCell ref="BF249:BF251"/>
    <mergeCell ref="B251:C253"/>
    <mergeCell ref="D251:G253"/>
    <mergeCell ref="H251:H253"/>
    <mergeCell ref="AR255:AU257"/>
    <mergeCell ref="AW255:BE257"/>
    <mergeCell ref="BF255:BF257"/>
    <mergeCell ref="B257:C259"/>
    <mergeCell ref="D257:G259"/>
    <mergeCell ref="I257:J259"/>
    <mergeCell ref="K257:O259"/>
    <mergeCell ref="R259:AZ261"/>
    <mergeCell ref="B260:C262"/>
    <mergeCell ref="D260:G262"/>
    <mergeCell ref="AQ262:AX264"/>
    <mergeCell ref="AY262:BF264"/>
    <mergeCell ref="B263:C265"/>
    <mergeCell ref="D263:G265"/>
    <mergeCell ref="I263:J265"/>
    <mergeCell ref="K263:O265"/>
    <mergeCell ref="R265:U267"/>
    <mergeCell ref="V265:AC267"/>
    <mergeCell ref="AD265:AH267"/>
    <mergeCell ref="AI265:AO267"/>
    <mergeCell ref="I260:J262"/>
    <mergeCell ref="K260:O262"/>
    <mergeCell ref="R262:U264"/>
    <mergeCell ref="V262:AC264"/>
    <mergeCell ref="AD262:AH264"/>
    <mergeCell ref="AI262:AP264"/>
    <mergeCell ref="AP265:AP267"/>
    <mergeCell ref="AQ265:AW267"/>
    <mergeCell ref="AX265:AX267"/>
    <mergeCell ref="AY265:BE267"/>
    <mergeCell ref="BF265:BF267"/>
    <mergeCell ref="B266:C268"/>
    <mergeCell ref="D266:G268"/>
    <mergeCell ref="I266:J268"/>
    <mergeCell ref="K266:O268"/>
    <mergeCell ref="R268:U270"/>
    <mergeCell ref="V268:AC270"/>
    <mergeCell ref="AD268:AH270"/>
    <mergeCell ref="AI268:AO270"/>
    <mergeCell ref="AQ268:AW270"/>
    <mergeCell ref="AY268:BE270"/>
    <mergeCell ref="B269:C271"/>
    <mergeCell ref="D269:G271"/>
    <mergeCell ref="I269:J271"/>
    <mergeCell ref="K269:O271"/>
    <mergeCell ref="R271:U273"/>
    <mergeCell ref="V271:AC273"/>
    <mergeCell ref="AD271:AH273"/>
    <mergeCell ref="AI271:AO273"/>
    <mergeCell ref="AQ271:AW273"/>
    <mergeCell ref="AY271:BE273"/>
    <mergeCell ref="B272:C274"/>
    <mergeCell ref="D272:G274"/>
    <mergeCell ref="I272:J274"/>
    <mergeCell ref="K272:O274"/>
    <mergeCell ref="AL274:AX276"/>
    <mergeCell ref="AY274:BE276"/>
    <mergeCell ref="B275:C277"/>
    <mergeCell ref="D275:G277"/>
    <mergeCell ref="I275:J277"/>
    <mergeCell ref="K275:O277"/>
    <mergeCell ref="B278:C280"/>
    <mergeCell ref="D278:G280"/>
    <mergeCell ref="I278:J280"/>
    <mergeCell ref="K278:O280"/>
    <mergeCell ref="R278:BF280"/>
    <mergeCell ref="B281:C283"/>
    <mergeCell ref="D281:G283"/>
    <mergeCell ref="I281:J283"/>
    <mergeCell ref="K281:O283"/>
    <mergeCell ref="R281:BF282"/>
    <mergeCell ref="R283:BF284"/>
    <mergeCell ref="B284:C286"/>
    <mergeCell ref="D284:G286"/>
    <mergeCell ref="I284:J286"/>
    <mergeCell ref="K284:O286"/>
    <mergeCell ref="R285:BF286"/>
    <mergeCell ref="B287:F289"/>
    <mergeCell ref="G287:O289"/>
    <mergeCell ref="P287:P289"/>
    <mergeCell ref="R287:AT289"/>
    <mergeCell ref="B290:F292"/>
    <mergeCell ref="G290:O292"/>
    <mergeCell ref="P290:P292"/>
    <mergeCell ref="R290:U292"/>
    <mergeCell ref="V290:AC292"/>
    <mergeCell ref="BF316:BF318"/>
    <mergeCell ref="AD290:AM292"/>
    <mergeCell ref="AN290:AW292"/>
    <mergeCell ref="AX290:BF292"/>
    <mergeCell ref="B293:F296"/>
    <mergeCell ref="G293:P296"/>
    <mergeCell ref="R293:U295"/>
    <mergeCell ref="V293:AC295"/>
    <mergeCell ref="AD293:AL295"/>
    <mergeCell ref="AM293:AM295"/>
    <mergeCell ref="AN293:AV295"/>
    <mergeCell ref="AX296:BE298"/>
    <mergeCell ref="B297:F300"/>
    <mergeCell ref="G297:P300"/>
    <mergeCell ref="R299:U301"/>
    <mergeCell ref="V299:AC301"/>
    <mergeCell ref="AD299:AL301"/>
    <mergeCell ref="AM299:AM301"/>
    <mergeCell ref="AN299:AV301"/>
    <mergeCell ref="AW299:AW301"/>
    <mergeCell ref="AX299:BE301"/>
    <mergeCell ref="AW293:AW295"/>
    <mergeCell ref="AX293:BE295"/>
    <mergeCell ref="AD313:AL315"/>
    <mergeCell ref="AM313:AM315"/>
    <mergeCell ref="AN313:AU318"/>
    <mergeCell ref="B301:F303"/>
    <mergeCell ref="G301:P303"/>
    <mergeCell ref="AN302:AW304"/>
    <mergeCell ref="AX302:BE304"/>
    <mergeCell ref="B307:AH309"/>
    <mergeCell ref="B310:I312"/>
    <mergeCell ref="J310:S312"/>
    <mergeCell ref="T310:AC312"/>
    <mergeCell ref="AD310:AM312"/>
    <mergeCell ref="AN310:AV312"/>
    <mergeCell ref="BF293:BF295"/>
    <mergeCell ref="BK293:BO295"/>
    <mergeCell ref="R296:U298"/>
    <mergeCell ref="V296:AC298"/>
    <mergeCell ref="AD296:AL298"/>
    <mergeCell ref="AM296:AM298"/>
    <mergeCell ref="AN296:AV298"/>
    <mergeCell ref="AW296:AW298"/>
    <mergeCell ref="AW310:BF312"/>
    <mergeCell ref="B319:I321"/>
    <mergeCell ref="J319:R321"/>
    <mergeCell ref="T319:AB321"/>
    <mergeCell ref="AD319:AL321"/>
    <mergeCell ref="AN319:AU321"/>
    <mergeCell ref="AW319:AW321"/>
    <mergeCell ref="AX319:BE321"/>
    <mergeCell ref="BF319:BF321"/>
    <mergeCell ref="AV313:AV318"/>
    <mergeCell ref="AW313:AW315"/>
    <mergeCell ref="AX313:BE315"/>
    <mergeCell ref="BF313:BF315"/>
    <mergeCell ref="F316:I318"/>
    <mergeCell ref="J316:R318"/>
    <mergeCell ref="T316:AB318"/>
    <mergeCell ref="AD316:AL318"/>
    <mergeCell ref="AW316:AW318"/>
    <mergeCell ref="AX316:BE318"/>
    <mergeCell ref="B313:E318"/>
    <mergeCell ref="F313:I315"/>
    <mergeCell ref="J313:R315"/>
    <mergeCell ref="S313:S315"/>
    <mergeCell ref="T313:AB315"/>
    <mergeCell ref="AC313:AC315"/>
    <mergeCell ref="B322:AM325"/>
    <mergeCell ref="AN322:AV324"/>
    <mergeCell ref="AW322:AW324"/>
    <mergeCell ref="AX322:BE324"/>
    <mergeCell ref="BF322:BF324"/>
    <mergeCell ref="B326:V328"/>
    <mergeCell ref="AO326:BD328"/>
    <mergeCell ref="AC334:AF335"/>
    <mergeCell ref="AG334:AI335"/>
    <mergeCell ref="AJ334:AM335"/>
    <mergeCell ref="Q334:R335"/>
    <mergeCell ref="S334:T335"/>
    <mergeCell ref="U334:V335"/>
    <mergeCell ref="W334:X335"/>
    <mergeCell ref="Y334:Z335"/>
    <mergeCell ref="AA334:AB335"/>
    <mergeCell ref="BF329:BF332"/>
    <mergeCell ref="C331:D333"/>
    <mergeCell ref="E331:M333"/>
    <mergeCell ref="AZ331:BE332"/>
    <mergeCell ref="AO333:AY336"/>
    <mergeCell ref="AZ333:BE336"/>
    <mergeCell ref="B329:B335"/>
    <mergeCell ref="C329:D330"/>
    <mergeCell ref="BF333:BF336"/>
    <mergeCell ref="U336:AB340"/>
    <mergeCell ref="AC336:AE340"/>
    <mergeCell ref="AF336:AM340"/>
    <mergeCell ref="AO337:AS342"/>
    <mergeCell ref="AT337:AY339"/>
    <mergeCell ref="AZ337:BF339"/>
    <mergeCell ref="Y341:Z342"/>
    <mergeCell ref="AA341:AB342"/>
    <mergeCell ref="AC341:AF342"/>
    <mergeCell ref="AG341:AI342"/>
    <mergeCell ref="U341:V342"/>
    <mergeCell ref="W341:X342"/>
    <mergeCell ref="AT340:AY342"/>
    <mergeCell ref="AJ341:AM342"/>
    <mergeCell ref="AZ340:BE342"/>
    <mergeCell ref="BF340:BF342"/>
    <mergeCell ref="C334:D335"/>
    <mergeCell ref="E334:F335"/>
    <mergeCell ref="G334:H335"/>
    <mergeCell ref="R329:T333"/>
    <mergeCell ref="U329:AB333"/>
    <mergeCell ref="AC329:AE333"/>
    <mergeCell ref="AF329:AM333"/>
    <mergeCell ref="AO329:AY332"/>
    <mergeCell ref="AZ329:BE330"/>
    <mergeCell ref="E329:M330"/>
    <mergeCell ref="N329:N333"/>
    <mergeCell ref="O329:P333"/>
    <mergeCell ref="Q329:Q333"/>
    <mergeCell ref="I334:J335"/>
    <mergeCell ref="K334:L335"/>
    <mergeCell ref="M334:N335"/>
    <mergeCell ref="O334:P335"/>
    <mergeCell ref="B343:B349"/>
    <mergeCell ref="C343:D344"/>
    <mergeCell ref="E343:M344"/>
    <mergeCell ref="N343:N347"/>
    <mergeCell ref="O343:P347"/>
    <mergeCell ref="Q343:Q347"/>
    <mergeCell ref="R343:T347"/>
    <mergeCell ref="U343:AB347"/>
    <mergeCell ref="AC343:AE347"/>
    <mergeCell ref="AA348:AB349"/>
    <mergeCell ref="E348:F349"/>
    <mergeCell ref="G348:H349"/>
    <mergeCell ref="I348:J349"/>
    <mergeCell ref="K348:L349"/>
    <mergeCell ref="M348:N349"/>
    <mergeCell ref="O348:P349"/>
    <mergeCell ref="AF343:AM347"/>
    <mergeCell ref="AO343:AW348"/>
    <mergeCell ref="AX343:BF345"/>
    <mergeCell ref="C345:D347"/>
    <mergeCell ref="E345:M347"/>
    <mergeCell ref="AY346:AZ348"/>
    <mergeCell ref="BA346:BB348"/>
    <mergeCell ref="BC346:BD348"/>
    <mergeCell ref="BE346:BF348"/>
    <mergeCell ref="C348:D349"/>
    <mergeCell ref="AC348:AF349"/>
    <mergeCell ref="AG348:AI349"/>
    <mergeCell ref="AJ348:AM349"/>
    <mergeCell ref="AO349:BF352"/>
    <mergeCell ref="E350:S352"/>
    <mergeCell ref="T350:Z352"/>
    <mergeCell ref="AA350:AC352"/>
    <mergeCell ref="AD350:AE352"/>
    <mergeCell ref="AF350:AM352"/>
    <mergeCell ref="Q348:R349"/>
    <mergeCell ref="S348:T349"/>
    <mergeCell ref="U348:V349"/>
    <mergeCell ref="W348:X349"/>
    <mergeCell ref="Y348:Z349"/>
    <mergeCell ref="B336:B342"/>
    <mergeCell ref="C336:D337"/>
    <mergeCell ref="E336:M337"/>
    <mergeCell ref="N336:N340"/>
    <mergeCell ref="O336:P340"/>
    <mergeCell ref="Q336:Q340"/>
    <mergeCell ref="R336:T340"/>
    <mergeCell ref="C338:D340"/>
    <mergeCell ref="E338:M340"/>
    <mergeCell ref="M341:N342"/>
    <mergeCell ref="O341:P342"/>
    <mergeCell ref="K341:L342"/>
    <mergeCell ref="C341:D342"/>
    <mergeCell ref="E341:F342"/>
    <mergeCell ref="G341:H342"/>
    <mergeCell ref="I341:J342"/>
    <mergeCell ref="Q341:R342"/>
    <mergeCell ref="S341:T342"/>
    <mergeCell ref="B354:AD356"/>
    <mergeCell ref="B357:B361"/>
    <mergeCell ref="C357:D358"/>
    <mergeCell ref="E357:M358"/>
    <mergeCell ref="N357:O361"/>
    <mergeCell ref="AB357:AC361"/>
    <mergeCell ref="AD357:BF361"/>
    <mergeCell ref="C359:D361"/>
    <mergeCell ref="E359:M361"/>
    <mergeCell ref="P357:AA361"/>
    <mergeCell ref="AD362:BF366"/>
    <mergeCell ref="C364:D366"/>
    <mergeCell ref="E364:M366"/>
    <mergeCell ref="B367:B371"/>
    <mergeCell ref="C367:D368"/>
    <mergeCell ref="E367:M368"/>
    <mergeCell ref="N367:O371"/>
    <mergeCell ref="AB367:AC371"/>
    <mergeCell ref="AD367:BF371"/>
    <mergeCell ref="B362:B366"/>
    <mergeCell ref="C362:D363"/>
    <mergeCell ref="E362:M363"/>
    <mergeCell ref="N362:O366"/>
    <mergeCell ref="AB362:AC366"/>
    <mergeCell ref="C369:D371"/>
    <mergeCell ref="E369:M371"/>
    <mergeCell ref="P362:AA366"/>
    <mergeCell ref="P367:AA371"/>
    <mergeCell ref="AR379:AT381"/>
    <mergeCell ref="AU379:BC381"/>
    <mergeCell ref="AO398:BF403"/>
    <mergeCell ref="B401:C403"/>
    <mergeCell ref="D401:O403"/>
    <mergeCell ref="AE401:AG403"/>
    <mergeCell ref="AK401:AK403"/>
    <mergeCell ref="AL401:AN403"/>
    <mergeCell ref="AH402:AJ403"/>
    <mergeCell ref="AU382:BC384"/>
    <mergeCell ref="AU385:BC387"/>
    <mergeCell ref="B395:W397"/>
    <mergeCell ref="B398:C400"/>
    <mergeCell ref="D398:O400"/>
    <mergeCell ref="P398:Q403"/>
    <mergeCell ref="R398:T403"/>
    <mergeCell ref="U398:V403"/>
    <mergeCell ref="W398:Z403"/>
    <mergeCell ref="AA398:AD403"/>
    <mergeCell ref="AE398:AG400"/>
    <mergeCell ref="C383:O386"/>
    <mergeCell ref="P383:Q386"/>
    <mergeCell ref="B404:C406"/>
    <mergeCell ref="AH398:AJ401"/>
    <mergeCell ref="AK398:AK400"/>
    <mergeCell ref="AL398:AN400"/>
    <mergeCell ref="B373:AD375"/>
    <mergeCell ref="AE373:AU375"/>
    <mergeCell ref="C376:AB381"/>
    <mergeCell ref="AE376:AQ378"/>
    <mergeCell ref="AR376:AT378"/>
    <mergeCell ref="AU376:BC378"/>
    <mergeCell ref="P387:Q390"/>
    <mergeCell ref="R387:X390"/>
    <mergeCell ref="Y387:Y390"/>
    <mergeCell ref="C387:O390"/>
    <mergeCell ref="R383:X386"/>
    <mergeCell ref="Y383:Y386"/>
    <mergeCell ref="AJ385:AQ387"/>
    <mergeCell ref="AR385:AT387"/>
    <mergeCell ref="AE382:AI387"/>
    <mergeCell ref="AJ382:AQ384"/>
    <mergeCell ref="AR382:AT384"/>
    <mergeCell ref="AE388:BE395"/>
    <mergeCell ref="BD376:BD378"/>
    <mergeCell ref="AE379:AQ381"/>
    <mergeCell ref="Y96:AA104"/>
    <mergeCell ref="Y108:AA116"/>
    <mergeCell ref="AB108:AE116"/>
    <mergeCell ref="AB96:AE104"/>
    <mergeCell ref="L105:W107"/>
    <mergeCell ref="L117:W119"/>
    <mergeCell ref="K127:V130"/>
    <mergeCell ref="R131:W138"/>
    <mergeCell ref="J139:U141"/>
    <mergeCell ref="V139:X141"/>
    <mergeCell ref="Y139:AC141"/>
    <mergeCell ref="Y127:Y130"/>
    <mergeCell ref="Z127:AE128"/>
  </mergeCells>
  <phoneticPr fontId="10"/>
  <dataValidations count="6">
    <dataValidation type="list" allowBlank="1" showInputMessage="1" showErrorMessage="1" sqref="R329:T333 R336:T340 R343:T347">
      <formula1>$B$491:$B$494</formula1>
    </dataValidation>
    <dataValidation type="list" allowBlank="1" showInputMessage="1" showErrorMessage="1" sqref="W398:Z403 O217:R220">
      <formula1>$B$491:$B$495</formula1>
    </dataValidation>
    <dataValidation imeMode="fullKatakana" allowBlank="1" showInputMessage="1" showErrorMessage="1" sqref="E357 E336 E367 E329 E362 E343"/>
    <dataValidation imeMode="halfKatakana" allowBlank="1" showInputMessage="1" showErrorMessage="1" sqref="K120:P121 I164:O166 I131:O133 I142:O144 I153:O155 I175:O177 I186:O188 I197:O199 N20"/>
    <dataValidation imeMode="halfAlpha" allowBlank="1" showInputMessage="1" showErrorMessage="1" sqref="L105 V231 D266 D257 AD271 Y139:AC141 D260 D269 Y150:AC152 J139 Y161:AC163 J150 D272 Y172:AC174 J161 D275 D278 J172 D281 Y183 J183 P254:P286 Y194 J194 Y205 H224:M227 O224:U227 W224:AD227 J231 T34:AC57 V61:AC64 J61:Q64 J75:Q78 Y123:AD126 L117 AD268 R387 R383 W348 U341 W341 AA348 Q348 O348 I348 K348 U334 Y348 G301 AI271 K341 Y341 AT337 AI265 AZ329 BF333 AR255 S341 M341 E341 W334 AI268 K334 G341 BF329 Y334 S334 I341 S348 M348 AU382 AU376 AU379 AU385 AZ333 AR246 AR243 O341 Q341 AN293 AN302 M334 E334 G334 I334 E348 G348 AD296 O334 Q334 AD299 AQ268 AA341 AN296 AA334 AN299 AR249 AR252 J205 AQ265 AD293 U348 D263 AQ271 AD265 AP20 H254:H286 H251 K251 P251 D251 D284 I251:J286 D254 K254 K257 K260 K263 K266 K269 K272 K275 K278 K281 K284"/>
    <dataValidation imeMode="hiragana" allowBlank="1" showInputMessage="1" showErrorMessage="1" sqref="Z186:Z193 Z175:Z182 AD197:AE204 AD186:AE193 AD175:AE182 AD164:AE171 AD153:AE160 AD142:AE149 Z164:Z171 H50:S53 Y127:Y130 Y86:Z88 V249 Y117:Y119 V252 AX25 AH25 T95:V95 AB96 J86 I89 V293 M89 I95 I92 Y105:Y108 AB108 Y96 V271 AV11:BE15 Z197:Z204 N11:AO19 M95 K122:P126 I178:O182 Z131:Z138 I134:O138 I200:O204 I145:O149 H217:N220 I156:O160 I167:O171 W217:AE220 I189:O193 V246 Z142:Z149 Z153:Z160 AD131:AE138 V299 V255 O336 V296 E345 M92 Y306:AH306 O329 AI306:AZ307 E338 E359 E364 BG306:BG307 E331 E369 O343 V265 V268 R293:U301 N22"/>
  </dataValidations>
  <printOptions horizontalCentered="1" verticalCentered="1"/>
  <pageMargins left="0" right="0" top="0" bottom="0" header="0" footer="0"/>
  <pageSetup paperSize="9" scale="84" orientation="portrait" r:id="rId1"/>
  <headerFooter alignWithMargins="0"/>
  <rowBreaks count="1" manualBreakCount="1">
    <brk id="236" max="59" man="1"/>
  </rowBreaks>
  <drawing r:id="rId2"/>
  <legacyDrawing r:id="rId3"/>
  <mc:AlternateContent xmlns:mc="http://schemas.openxmlformats.org/markup-compatibility/2006">
    <mc:Choice Requires="x14">
      <controls>
        <mc:AlternateContent xmlns:mc="http://schemas.openxmlformats.org/markup-compatibility/2006">
          <mc:Choice Requires="x14">
            <control shapeId="1043" r:id="rId4" name="Check Box 19">
              <controlPr defaultSize="0" autoFill="0" autoLine="0" autoPict="0">
                <anchor moveWithCells="1">
                  <from>
                    <xdr:col>32</xdr:col>
                    <xdr:colOff>104775</xdr:colOff>
                    <xdr:row>195</xdr:row>
                    <xdr:rowOff>0</xdr:rowOff>
                  </from>
                  <to>
                    <xdr:col>34</xdr:col>
                    <xdr:colOff>57150</xdr:colOff>
                    <xdr:row>199</xdr:row>
                    <xdr:rowOff>0</xdr:rowOff>
                  </to>
                </anchor>
              </controlPr>
            </control>
          </mc:Choice>
        </mc:AlternateContent>
        <mc:AlternateContent xmlns:mc="http://schemas.openxmlformats.org/markup-compatibility/2006">
          <mc:Choice Requires="x14">
            <control shapeId="1044" r:id="rId5" name="Check Box 20">
              <controlPr defaultSize="0" autoFill="0" autoLine="0" autoPict="0">
                <anchor moveWithCells="1">
                  <from>
                    <xdr:col>45</xdr:col>
                    <xdr:colOff>57150</xdr:colOff>
                    <xdr:row>195</xdr:row>
                    <xdr:rowOff>0</xdr:rowOff>
                  </from>
                  <to>
                    <xdr:col>47</xdr:col>
                    <xdr:colOff>19050</xdr:colOff>
                    <xdr:row>199</xdr:row>
                    <xdr:rowOff>0</xdr:rowOff>
                  </to>
                </anchor>
              </controlPr>
            </control>
          </mc:Choice>
        </mc:AlternateContent>
        <mc:AlternateContent xmlns:mc="http://schemas.openxmlformats.org/markup-compatibility/2006">
          <mc:Choice Requires="x14">
            <control shapeId="1045" r:id="rId6" name="Check Box 21">
              <controlPr defaultSize="0" autoFill="0" autoLine="0" autoPict="0">
                <anchor moveWithCells="1">
                  <from>
                    <xdr:col>17</xdr:col>
                    <xdr:colOff>9525</xdr:colOff>
                    <xdr:row>283</xdr:row>
                    <xdr:rowOff>19050</xdr:rowOff>
                  </from>
                  <to>
                    <xdr:col>18</xdr:col>
                    <xdr:colOff>95250</xdr:colOff>
                    <xdr:row>286</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7"/>
  <sheetViews>
    <sheetView showGridLines="0" showRowColHeaders="0" workbookViewId="0"/>
  </sheetViews>
  <sheetFormatPr defaultRowHeight="18.75" x14ac:dyDescent="0.4"/>
  <cols>
    <col min="1" max="1" width="0.875" style="325" customWidth="1"/>
    <col min="2" max="2" width="3.375" customWidth="1"/>
    <col min="4" max="4" width="9" style="325"/>
    <col min="5" max="5" width="24.125" customWidth="1"/>
  </cols>
  <sheetData>
    <row r="1" spans="2:8" s="325" customFormat="1" ht="5.25" customHeight="1" x14ac:dyDescent="0.4"/>
    <row r="2" spans="2:8" x14ac:dyDescent="0.4">
      <c r="B2" s="2054" t="s">
        <v>682</v>
      </c>
      <c r="C2" s="2055"/>
      <c r="D2" s="2056"/>
      <c r="E2" s="303"/>
      <c r="F2" s="303"/>
      <c r="G2" s="303"/>
    </row>
    <row r="3" spans="2:8" ht="27.75" customHeight="1" x14ac:dyDescent="0.4">
      <c r="B3" s="303"/>
      <c r="C3" s="1990" t="s">
        <v>515</v>
      </c>
      <c r="D3" s="1990"/>
      <c r="E3" s="1990"/>
      <c r="F3" s="301"/>
      <c r="G3" s="301"/>
      <c r="H3" s="253"/>
    </row>
    <row r="4" spans="2:8" x14ac:dyDescent="0.4">
      <c r="B4" s="303"/>
      <c r="C4" s="303"/>
      <c r="D4" s="328"/>
      <c r="E4" s="303"/>
      <c r="F4" s="303"/>
      <c r="G4" s="303"/>
    </row>
    <row r="5" spans="2:8" x14ac:dyDescent="0.4">
      <c r="B5" s="303"/>
      <c r="C5" s="408" t="s">
        <v>514</v>
      </c>
      <c r="D5" s="1976"/>
      <c r="E5" s="1977"/>
      <c r="F5" s="303"/>
      <c r="G5" s="303"/>
    </row>
    <row r="6" spans="2:8" x14ac:dyDescent="0.4">
      <c r="B6" s="303"/>
      <c r="C6" s="303"/>
      <c r="D6" s="328"/>
      <c r="E6" s="303"/>
      <c r="F6" s="303"/>
      <c r="G6" s="303"/>
    </row>
    <row r="7" spans="2:8" x14ac:dyDescent="0.4">
      <c r="B7" s="303"/>
      <c r="C7" s="303"/>
      <c r="D7" s="328"/>
      <c r="E7" s="303"/>
      <c r="F7" s="303"/>
      <c r="G7" s="303"/>
    </row>
  </sheetData>
  <sheetProtection algorithmName="SHA-512" hashValue="OWbROvgMYzqX/q0RSkmVQCaVe+PpAL12rFZAMwKByGm6x/JtwEwJfQ/I4HhDGkOQUNcOe7AuudOqjGnbiiql8w==" saltValue="6g/u6JKymucA3fWmmQ8wSA==" spinCount="100000" sheet="1" objects="1" scenarios="1"/>
  <mergeCells count="3">
    <mergeCell ref="C3:E3"/>
    <mergeCell ref="B2:D2"/>
    <mergeCell ref="D5:E5"/>
  </mergeCells>
  <phoneticPr fontId="10"/>
  <dataValidations count="1">
    <dataValidation imeMode="hiragana" allowBlank="1" showInputMessage="1" showErrorMessage="1" sqref="D5:E5"/>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I102"/>
  <sheetViews>
    <sheetView showGridLines="0" workbookViewId="0"/>
  </sheetViews>
  <sheetFormatPr defaultRowHeight="18.75" x14ac:dyDescent="0.4"/>
  <cols>
    <col min="1" max="1" width="0.875" style="325" customWidth="1"/>
    <col min="2" max="2" width="8.5" customWidth="1"/>
    <col min="4" max="4" width="13" customWidth="1"/>
    <col min="5" max="5" width="17.875" customWidth="1"/>
    <col min="12" max="17" width="9" style="325"/>
    <col min="18" max="18" width="8.875" customWidth="1"/>
    <col min="19" max="19" width="11.75" hidden="1" customWidth="1"/>
    <col min="20" max="22" width="9" hidden="1" customWidth="1"/>
  </cols>
  <sheetData>
    <row r="1" spans="2:26" s="325" customFormat="1" ht="5.25" customHeight="1" x14ac:dyDescent="0.4"/>
    <row r="2" spans="2:26" ht="20.25" x14ac:dyDescent="0.4">
      <c r="B2" s="2050" t="s">
        <v>683</v>
      </c>
      <c r="C2" s="2052"/>
      <c r="D2" s="287"/>
      <c r="E2" s="287"/>
      <c r="F2" s="287"/>
      <c r="G2" s="287"/>
      <c r="H2" s="287"/>
      <c r="I2" s="287"/>
      <c r="J2" s="287"/>
      <c r="K2" s="287"/>
      <c r="L2" s="326"/>
      <c r="M2" s="326"/>
      <c r="N2" s="326"/>
      <c r="O2" s="326"/>
      <c r="P2" s="326"/>
      <c r="Q2" s="326"/>
      <c r="R2" s="287"/>
      <c r="S2" s="287"/>
      <c r="T2" s="287"/>
      <c r="U2" s="287"/>
      <c r="V2" s="287"/>
      <c r="W2" s="287"/>
      <c r="X2" s="287"/>
      <c r="Y2" s="287"/>
      <c r="Z2" s="287"/>
    </row>
    <row r="3" spans="2:26" s="325" customFormat="1" ht="20.25" x14ac:dyDescent="0.4">
      <c r="B3" s="2046" t="s">
        <v>771</v>
      </c>
      <c r="C3" s="2046"/>
      <c r="D3" s="2046"/>
      <c r="E3" s="2046"/>
      <c r="F3" s="2046"/>
      <c r="G3" s="2046"/>
      <c r="H3" s="322"/>
      <c r="I3" s="326"/>
      <c r="J3" s="326"/>
      <c r="K3" s="326"/>
      <c r="L3" s="326"/>
      <c r="M3" s="326"/>
      <c r="N3" s="326"/>
      <c r="O3" s="326"/>
      <c r="P3" s="326"/>
      <c r="Q3" s="326"/>
      <c r="R3" s="326"/>
      <c r="S3" s="326"/>
      <c r="T3" s="326"/>
      <c r="U3" s="326"/>
      <c r="V3" s="326"/>
      <c r="W3" s="326"/>
      <c r="X3" s="326"/>
      <c r="Y3" s="326"/>
      <c r="Z3" s="326"/>
    </row>
    <row r="4" spans="2:26" s="325" customFormat="1" ht="18.75" customHeight="1" x14ac:dyDescent="0.4">
      <c r="B4" s="2046"/>
      <c r="C4" s="2046"/>
      <c r="D4" s="2046"/>
      <c r="E4" s="2046"/>
      <c r="F4" s="2046"/>
      <c r="G4" s="2046"/>
      <c r="H4" s="326"/>
      <c r="I4" s="326"/>
      <c r="J4" s="326"/>
      <c r="K4" s="326"/>
      <c r="L4" s="326"/>
      <c r="M4" s="326"/>
      <c r="N4" s="326"/>
      <c r="O4" s="326"/>
      <c r="P4" s="326"/>
      <c r="Q4" s="326"/>
      <c r="R4" s="326"/>
      <c r="S4" s="326" t="s">
        <v>519</v>
      </c>
      <c r="T4" s="326"/>
      <c r="V4" s="326"/>
      <c r="W4" s="326"/>
      <c r="X4" s="326"/>
      <c r="Y4" s="326"/>
      <c r="Z4" s="326"/>
    </row>
    <row r="5" spans="2:26" x14ac:dyDescent="0.4">
      <c r="B5" s="287"/>
      <c r="C5" s="2057">
        <v>1</v>
      </c>
      <c r="D5" s="408" t="s">
        <v>516</v>
      </c>
      <c r="E5" s="358"/>
      <c r="F5" s="287"/>
      <c r="G5" s="287"/>
      <c r="H5" s="287"/>
      <c r="I5" s="287"/>
      <c r="J5" s="287"/>
      <c r="K5" s="287"/>
      <c r="L5" s="326"/>
      <c r="M5" s="326"/>
      <c r="N5" s="326"/>
      <c r="O5" s="326"/>
      <c r="P5" s="326"/>
      <c r="Q5" s="326"/>
      <c r="R5" s="287"/>
      <c r="S5" s="287" t="s">
        <v>520</v>
      </c>
      <c r="T5" s="287"/>
      <c r="V5" s="287"/>
      <c r="W5" s="287"/>
      <c r="X5" s="287"/>
      <c r="Y5" s="287"/>
      <c r="Z5" s="287"/>
    </row>
    <row r="6" spans="2:26" x14ac:dyDescent="0.4">
      <c r="B6" s="287"/>
      <c r="C6" s="2057"/>
      <c r="D6" s="408" t="s">
        <v>517</v>
      </c>
      <c r="E6" s="358"/>
      <c r="F6" s="287"/>
      <c r="G6" s="287"/>
      <c r="H6" s="287"/>
      <c r="I6" s="287"/>
      <c r="J6" s="287"/>
      <c r="K6" s="287"/>
      <c r="L6" s="326"/>
      <c r="M6" s="326"/>
      <c r="N6" s="326"/>
      <c r="O6" s="326"/>
      <c r="P6" s="326"/>
      <c r="Q6" s="326"/>
      <c r="R6" s="287"/>
      <c r="S6" s="287"/>
      <c r="T6" s="287"/>
      <c r="U6" s="287" t="s">
        <v>524</v>
      </c>
      <c r="V6" s="287" t="s">
        <v>522</v>
      </c>
      <c r="W6" s="287"/>
      <c r="X6" s="287"/>
      <c r="Y6" s="287"/>
      <c r="Z6" s="287"/>
    </row>
    <row r="7" spans="2:26" x14ac:dyDescent="0.4">
      <c r="B7" s="287"/>
      <c r="C7" s="2057"/>
      <c r="D7" s="408" t="s">
        <v>521</v>
      </c>
      <c r="E7" s="358"/>
      <c r="F7" s="287"/>
      <c r="G7" s="287"/>
      <c r="H7" s="287"/>
      <c r="I7" s="287"/>
      <c r="J7" s="287"/>
      <c r="K7" s="287"/>
      <c r="L7" s="326"/>
      <c r="M7" s="326"/>
      <c r="N7" s="326"/>
      <c r="O7" s="326"/>
      <c r="P7" s="326"/>
      <c r="Q7" s="326"/>
      <c r="R7" s="287"/>
      <c r="S7" s="287" t="s">
        <v>537</v>
      </c>
      <c r="T7" s="287"/>
      <c r="U7" s="287" t="s">
        <v>525</v>
      </c>
      <c r="V7" s="287" t="s">
        <v>523</v>
      </c>
      <c r="W7" s="287"/>
      <c r="X7" s="287"/>
      <c r="Y7" s="287"/>
      <c r="Z7" s="287"/>
    </row>
    <row r="8" spans="2:26" x14ac:dyDescent="0.4">
      <c r="B8" s="287"/>
      <c r="C8" s="2057"/>
      <c r="D8" s="408" t="s">
        <v>518</v>
      </c>
      <c r="E8" s="358"/>
      <c r="F8" s="287"/>
      <c r="G8" s="287"/>
      <c r="H8" s="287"/>
      <c r="I8" s="287"/>
      <c r="J8" s="287"/>
      <c r="K8" s="287"/>
      <c r="L8" s="326"/>
      <c r="M8" s="326"/>
      <c r="N8" s="326"/>
      <c r="O8" s="326"/>
      <c r="P8" s="326"/>
      <c r="Q8" s="326"/>
      <c r="R8" s="287"/>
      <c r="S8" s="287" t="s">
        <v>538</v>
      </c>
      <c r="T8" s="287"/>
      <c r="U8" s="287" t="s">
        <v>526</v>
      </c>
      <c r="V8" s="287" t="s">
        <v>528</v>
      </c>
      <c r="W8" s="287"/>
      <c r="X8" s="287"/>
      <c r="Y8" s="287"/>
      <c r="Z8" s="287"/>
    </row>
    <row r="9" spans="2:26" x14ac:dyDescent="0.4">
      <c r="B9" s="287"/>
      <c r="C9" s="2057"/>
      <c r="D9" s="408" t="s">
        <v>629</v>
      </c>
      <c r="E9" s="413"/>
      <c r="F9" s="287"/>
      <c r="G9" s="287"/>
      <c r="H9" s="287"/>
      <c r="I9" s="287"/>
      <c r="J9" s="287"/>
      <c r="K9" s="287"/>
      <c r="L9" s="326"/>
      <c r="M9" s="326"/>
      <c r="N9" s="326"/>
      <c r="O9" s="326"/>
      <c r="P9" s="326"/>
      <c r="Q9" s="326"/>
      <c r="R9" s="287"/>
      <c r="S9" s="287"/>
      <c r="T9" s="287"/>
      <c r="U9" s="287" t="s">
        <v>527</v>
      </c>
      <c r="V9" s="287" t="s">
        <v>531</v>
      </c>
      <c r="W9" s="287"/>
      <c r="X9" s="287"/>
      <c r="Y9" s="287"/>
      <c r="Z9" s="287"/>
    </row>
    <row r="10" spans="2:26" x14ac:dyDescent="0.4">
      <c r="B10" s="426"/>
      <c r="C10" s="427" t="s">
        <v>542</v>
      </c>
      <c r="D10" s="428"/>
      <c r="E10" s="356"/>
      <c r="F10" s="287"/>
      <c r="G10" s="287"/>
      <c r="H10" s="287"/>
      <c r="I10" s="287"/>
      <c r="J10" s="287"/>
      <c r="K10" s="287"/>
      <c r="L10" s="326"/>
      <c r="M10" s="326"/>
      <c r="N10" s="326"/>
      <c r="O10" s="326"/>
      <c r="P10" s="326"/>
      <c r="Q10" s="326"/>
      <c r="R10" s="287"/>
      <c r="S10" s="287" t="s">
        <v>540</v>
      </c>
      <c r="T10" s="287"/>
      <c r="U10" s="287" t="s">
        <v>535</v>
      </c>
      <c r="V10" s="287" t="s">
        <v>532</v>
      </c>
      <c r="W10" s="287"/>
      <c r="X10" s="287"/>
      <c r="Y10" s="287"/>
      <c r="Z10" s="287"/>
    </row>
    <row r="11" spans="2:26" x14ac:dyDescent="0.4">
      <c r="B11" s="287"/>
      <c r="C11" s="287"/>
      <c r="D11" s="408" t="s">
        <v>536</v>
      </c>
      <c r="E11" s="358"/>
      <c r="F11" s="287"/>
      <c r="G11" s="287"/>
      <c r="H11" s="287"/>
      <c r="I11" s="287"/>
      <c r="J11" s="287"/>
      <c r="K11" s="287"/>
      <c r="L11" s="326"/>
      <c r="M11" s="326"/>
      <c r="N11" s="326"/>
      <c r="O11" s="326"/>
      <c r="P11" s="326"/>
      <c r="Q11" s="326"/>
      <c r="R11" s="287"/>
      <c r="S11" s="287" t="s">
        <v>541</v>
      </c>
      <c r="T11" s="287"/>
      <c r="U11" s="287" t="s">
        <v>529</v>
      </c>
      <c r="V11" s="287"/>
      <c r="W11" s="287"/>
      <c r="X11" s="287"/>
      <c r="Y11" s="287"/>
      <c r="Z11" s="287"/>
    </row>
    <row r="12" spans="2:26" x14ac:dyDescent="0.4">
      <c r="B12" s="287"/>
      <c r="C12" s="287"/>
      <c r="D12" s="328"/>
      <c r="E12" s="328"/>
      <c r="F12" s="287"/>
      <c r="G12" s="287"/>
      <c r="H12" s="287"/>
      <c r="I12" s="287"/>
      <c r="J12" s="287"/>
      <c r="K12" s="287"/>
      <c r="L12" s="326"/>
      <c r="M12" s="326"/>
      <c r="N12" s="326"/>
      <c r="O12" s="326"/>
      <c r="P12" s="326"/>
      <c r="Q12" s="326"/>
      <c r="R12" s="287"/>
      <c r="T12" s="287"/>
      <c r="U12" s="287" t="s">
        <v>530</v>
      </c>
      <c r="V12" s="287"/>
      <c r="W12" s="287"/>
      <c r="X12" s="287"/>
      <c r="Y12" s="287"/>
      <c r="Z12" s="287"/>
    </row>
    <row r="13" spans="2:26" x14ac:dyDescent="0.4">
      <c r="B13" s="287"/>
      <c r="C13" s="2057">
        <v>2</v>
      </c>
      <c r="D13" s="408" t="s">
        <v>516</v>
      </c>
      <c r="E13" s="358"/>
      <c r="F13" s="287"/>
      <c r="G13" s="287"/>
      <c r="H13" s="287"/>
      <c r="I13" s="287"/>
      <c r="J13" s="287"/>
      <c r="K13" s="287"/>
      <c r="L13" s="326"/>
      <c r="M13" s="326"/>
      <c r="N13" s="326"/>
      <c r="O13" s="326"/>
      <c r="P13" s="326"/>
      <c r="Q13" s="326"/>
      <c r="R13" s="287"/>
      <c r="S13" s="287"/>
      <c r="T13" s="287"/>
      <c r="U13" s="287" t="s">
        <v>533</v>
      </c>
      <c r="V13" s="287"/>
      <c r="W13" s="287"/>
      <c r="X13" s="287"/>
      <c r="Y13" s="287"/>
      <c r="Z13" s="287"/>
    </row>
    <row r="14" spans="2:26" x14ac:dyDescent="0.4">
      <c r="B14" s="287"/>
      <c r="C14" s="2057"/>
      <c r="D14" s="408" t="s">
        <v>517</v>
      </c>
      <c r="E14" s="358"/>
      <c r="F14" s="287"/>
      <c r="G14" s="287"/>
      <c r="H14" s="287"/>
      <c r="I14" s="287"/>
      <c r="J14" s="287"/>
      <c r="K14" s="287"/>
      <c r="L14" s="326"/>
      <c r="M14" s="326"/>
      <c r="N14" s="326"/>
      <c r="O14" s="326"/>
      <c r="P14" s="326"/>
      <c r="Q14" s="326"/>
      <c r="R14" s="287"/>
      <c r="S14" s="287"/>
      <c r="T14" s="287"/>
      <c r="U14" s="287" t="s">
        <v>534</v>
      </c>
      <c r="V14" s="287"/>
      <c r="W14" s="287"/>
      <c r="X14" s="287"/>
      <c r="Y14" s="287"/>
      <c r="Z14" s="287"/>
    </row>
    <row r="15" spans="2:26" x14ac:dyDescent="0.4">
      <c r="B15" s="287"/>
      <c r="C15" s="2057"/>
      <c r="D15" s="408" t="s">
        <v>521</v>
      </c>
      <c r="E15" s="358"/>
      <c r="F15" s="287"/>
      <c r="G15" s="287"/>
      <c r="H15" s="287"/>
      <c r="I15" s="287"/>
      <c r="J15" s="287"/>
      <c r="K15" s="287"/>
      <c r="L15" s="326"/>
      <c r="M15" s="326"/>
      <c r="N15" s="326"/>
      <c r="O15" s="326"/>
      <c r="P15" s="326"/>
      <c r="Q15" s="326"/>
      <c r="R15" s="287"/>
      <c r="S15" s="287"/>
      <c r="T15" s="287"/>
      <c r="V15" s="287"/>
      <c r="W15" s="287"/>
      <c r="X15" s="287"/>
      <c r="Y15" s="287"/>
      <c r="Z15" s="287"/>
    </row>
    <row r="16" spans="2:26" x14ac:dyDescent="0.4">
      <c r="B16" s="287"/>
      <c r="C16" s="2057"/>
      <c r="D16" s="408" t="s">
        <v>518</v>
      </c>
      <c r="E16" s="358"/>
      <c r="F16" s="287"/>
      <c r="G16" s="287"/>
      <c r="H16" s="287"/>
      <c r="I16" s="287"/>
      <c r="J16" s="287"/>
      <c r="K16" s="287"/>
      <c r="L16" s="326"/>
      <c r="M16" s="326"/>
      <c r="N16" s="326"/>
      <c r="O16" s="326"/>
      <c r="P16" s="326"/>
      <c r="Q16" s="326"/>
      <c r="R16" s="287"/>
      <c r="S16" s="287"/>
      <c r="T16" s="287"/>
      <c r="V16" s="287"/>
      <c r="W16" s="287"/>
      <c r="X16" s="287"/>
      <c r="Y16" s="287"/>
      <c r="Z16" s="287"/>
    </row>
    <row r="17" spans="2:26" x14ac:dyDescent="0.4">
      <c r="B17" s="287"/>
      <c r="C17" s="2057"/>
      <c r="D17" s="408" t="s">
        <v>629</v>
      </c>
      <c r="E17" s="413"/>
      <c r="F17" s="287"/>
      <c r="G17" s="287"/>
      <c r="H17" s="287"/>
      <c r="I17" s="287"/>
      <c r="J17" s="287"/>
      <c r="K17" s="287"/>
      <c r="L17" s="326"/>
      <c r="M17" s="326"/>
      <c r="N17" s="326"/>
      <c r="O17" s="326"/>
      <c r="P17" s="326"/>
      <c r="Q17" s="326"/>
      <c r="R17" s="287"/>
      <c r="S17" s="287"/>
      <c r="T17" s="287"/>
      <c r="U17" s="287"/>
      <c r="V17" s="287"/>
      <c r="W17" s="287"/>
      <c r="X17" s="287"/>
      <c r="Y17" s="287"/>
      <c r="Z17" s="287"/>
    </row>
    <row r="18" spans="2:26" x14ac:dyDescent="0.4">
      <c r="B18" s="426"/>
      <c r="C18" s="427" t="s">
        <v>542</v>
      </c>
      <c r="D18" s="428"/>
      <c r="E18" s="356"/>
      <c r="F18" s="287"/>
      <c r="G18" s="287"/>
      <c r="H18" s="287"/>
      <c r="I18" s="287"/>
      <c r="J18" s="287"/>
      <c r="K18" s="287"/>
      <c r="L18" s="326"/>
      <c r="M18" s="326"/>
      <c r="N18" s="326"/>
      <c r="O18" s="326"/>
      <c r="P18" s="326"/>
      <c r="Q18" s="326"/>
      <c r="R18" s="287"/>
      <c r="S18" s="287"/>
      <c r="T18" s="287"/>
      <c r="U18" s="287"/>
      <c r="V18" s="287"/>
      <c r="W18" s="287"/>
      <c r="X18" s="287"/>
      <c r="Y18" s="287"/>
      <c r="Z18" s="287"/>
    </row>
    <row r="19" spans="2:26" x14ac:dyDescent="0.4">
      <c r="B19" s="287"/>
      <c r="C19" s="287"/>
      <c r="D19" s="408" t="s">
        <v>536</v>
      </c>
      <c r="E19" s="358"/>
      <c r="F19" s="287"/>
      <c r="G19" s="287"/>
      <c r="H19" s="287"/>
      <c r="I19" s="287"/>
      <c r="J19" s="287"/>
      <c r="K19" s="287"/>
      <c r="L19" s="326"/>
      <c r="M19" s="326"/>
      <c r="N19" s="326"/>
      <c r="O19" s="326"/>
      <c r="P19" s="326"/>
      <c r="Q19" s="326"/>
      <c r="R19" s="287"/>
      <c r="S19" s="287"/>
      <c r="T19" s="287"/>
      <c r="U19" s="287"/>
      <c r="V19" s="287"/>
      <c r="W19" s="287"/>
      <c r="X19" s="287"/>
      <c r="Y19" s="287"/>
      <c r="Z19" s="287"/>
    </row>
    <row r="20" spans="2:26" x14ac:dyDescent="0.4">
      <c r="B20" s="287"/>
      <c r="C20" s="287"/>
      <c r="D20" s="287"/>
      <c r="E20" s="287"/>
      <c r="F20" s="287"/>
      <c r="G20" s="287"/>
      <c r="H20" s="287"/>
      <c r="I20" s="287"/>
      <c r="J20" s="287"/>
      <c r="K20" s="287"/>
      <c r="L20" s="326"/>
      <c r="M20" s="326"/>
      <c r="N20" s="326"/>
      <c r="O20" s="326"/>
      <c r="P20" s="326"/>
      <c r="Q20" s="326"/>
      <c r="R20" s="287"/>
      <c r="S20" s="287"/>
      <c r="T20" s="287"/>
      <c r="U20" s="287"/>
      <c r="V20" s="287"/>
      <c r="W20" s="287"/>
      <c r="X20" s="287"/>
      <c r="Y20" s="287"/>
      <c r="Z20" s="287"/>
    </row>
    <row r="21" spans="2:26" x14ac:dyDescent="0.4">
      <c r="B21" s="287"/>
      <c r="C21" s="287" t="s">
        <v>543</v>
      </c>
      <c r="D21" s="287"/>
      <c r="E21" s="287"/>
      <c r="F21" s="287"/>
      <c r="G21" s="287"/>
      <c r="H21" s="287"/>
      <c r="I21" s="287"/>
      <c r="J21" s="287"/>
      <c r="K21" s="287"/>
      <c r="L21" s="326"/>
      <c r="M21" s="326"/>
      <c r="N21" s="326"/>
      <c r="O21" s="326"/>
      <c r="P21" s="326"/>
      <c r="Q21" s="326"/>
      <c r="R21" s="287"/>
      <c r="S21" s="287"/>
      <c r="T21" s="287"/>
      <c r="U21" s="287"/>
      <c r="V21" s="287"/>
      <c r="W21" s="287"/>
      <c r="X21" s="287"/>
      <c r="Y21" s="287"/>
      <c r="Z21" s="287"/>
    </row>
    <row r="22" spans="2:26" x14ac:dyDescent="0.4">
      <c r="B22" s="287"/>
      <c r="C22" s="287"/>
      <c r="D22" s="287"/>
      <c r="E22" s="287"/>
      <c r="F22" s="287"/>
      <c r="G22" s="287"/>
      <c r="H22" s="287"/>
      <c r="I22" s="287"/>
      <c r="J22" s="287"/>
      <c r="K22" s="287"/>
      <c r="L22" s="326"/>
      <c r="M22" s="326"/>
      <c r="N22" s="326"/>
      <c r="O22" s="326"/>
      <c r="P22" s="326"/>
      <c r="Q22" s="326"/>
      <c r="R22" s="287"/>
      <c r="S22" s="287"/>
      <c r="T22" s="287"/>
      <c r="U22" s="287"/>
      <c r="V22" s="287"/>
      <c r="W22" s="287"/>
      <c r="X22" s="287"/>
      <c r="Y22" s="287"/>
      <c r="Z22" s="287"/>
    </row>
    <row r="23" spans="2:26" x14ac:dyDescent="0.4">
      <c r="B23" s="287"/>
      <c r="C23" s="287"/>
      <c r="D23" s="287"/>
      <c r="E23" s="287"/>
      <c r="F23" s="287"/>
      <c r="G23" s="287"/>
      <c r="H23" s="287"/>
      <c r="I23" s="287"/>
      <c r="J23" s="287"/>
      <c r="K23" s="287"/>
      <c r="L23" s="326"/>
      <c r="M23" s="326"/>
      <c r="N23" s="326"/>
      <c r="O23" s="326"/>
      <c r="P23" s="326"/>
      <c r="Q23" s="326"/>
      <c r="R23" s="287"/>
      <c r="S23" s="287"/>
      <c r="T23" s="287"/>
      <c r="U23" s="287"/>
      <c r="V23" s="287"/>
      <c r="W23" s="287"/>
      <c r="X23" s="287"/>
      <c r="Y23" s="287"/>
      <c r="Z23" s="287"/>
    </row>
    <row r="24" spans="2:26" x14ac:dyDescent="0.4">
      <c r="B24" s="287"/>
      <c r="C24" s="287"/>
      <c r="D24" s="287"/>
      <c r="E24" s="287"/>
      <c r="F24" s="287"/>
      <c r="G24" s="287"/>
      <c r="H24" s="287"/>
      <c r="I24" s="287"/>
      <c r="J24" s="287"/>
      <c r="K24" s="287"/>
      <c r="L24" s="326"/>
      <c r="M24" s="326"/>
      <c r="N24" s="326"/>
      <c r="O24" s="326"/>
      <c r="P24" s="326"/>
      <c r="Q24" s="326"/>
      <c r="R24" s="287"/>
      <c r="S24" s="287"/>
      <c r="T24" s="287"/>
      <c r="U24" s="287"/>
      <c r="V24" s="287"/>
      <c r="W24" s="287"/>
      <c r="X24" s="287"/>
      <c r="Y24" s="287"/>
      <c r="Z24" s="287"/>
    </row>
    <row r="102" spans="35:35" x14ac:dyDescent="0.4">
      <c r="AI102" t="str">
        <f>障害者控除!V6</f>
        <v>身体1級</v>
      </c>
    </row>
  </sheetData>
  <sheetProtection algorithmName="SHA-512" hashValue="38l1ECq/dXPERa0LZ0t321HpjHSiFe3cU6xWf1dQwA/+gbNQ+jNl6rZbPZRnOU4tezFHWmD+wqniVp5Dn7LHDA==" saltValue="ceeJbX1ykmDpVsEeRZSi7Q==" spinCount="100000" sheet="1" objects="1" scenarios="1"/>
  <mergeCells count="4">
    <mergeCell ref="C13:C17"/>
    <mergeCell ref="C5:C9"/>
    <mergeCell ref="B2:C2"/>
    <mergeCell ref="B3:G4"/>
  </mergeCells>
  <phoneticPr fontId="10"/>
  <dataValidations count="6">
    <dataValidation type="list" imeMode="hiragana" allowBlank="1" showInputMessage="1" showErrorMessage="1" sqref="E15 E7">
      <formula1>$S$4:$S$5</formula1>
    </dataValidation>
    <dataValidation imeMode="fullKatakana" allowBlank="1" showInputMessage="1" showErrorMessage="1" sqref="E5 E13"/>
    <dataValidation type="list" imeMode="hiragana" allowBlank="1" showInputMessage="1" showErrorMessage="1" sqref="E16 E8">
      <formula1>INDIRECT(E7)</formula1>
    </dataValidation>
    <dataValidation type="textLength" imeMode="halfAlpha" operator="equal" allowBlank="1" showInputMessage="1" showErrorMessage="1" errorTitle="無効な入力" error="桁数が不足しています。12桁で入力してください。" sqref="E17 E9">
      <formula1>12</formula1>
    </dataValidation>
    <dataValidation imeMode="hiragana" allowBlank="1" showInputMessage="1" showErrorMessage="1" sqref="E6 E14"/>
    <dataValidation type="list" imeMode="hiragana" allowBlank="1" showInputMessage="1" showErrorMessage="1" sqref="E19 E11">
      <formula1>$S$7:$S$8</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X103"/>
  <sheetViews>
    <sheetView showGridLines="0" showRowColHeaders="0" workbookViewId="0"/>
  </sheetViews>
  <sheetFormatPr defaultRowHeight="18.75" x14ac:dyDescent="0.4"/>
  <cols>
    <col min="1" max="1" width="0.875" style="325" customWidth="1"/>
    <col min="2" max="4" width="9" style="321"/>
    <col min="5" max="5" width="6" style="321" customWidth="1"/>
    <col min="6" max="6" width="9" style="321"/>
    <col min="7" max="7" width="8.875" style="321" customWidth="1"/>
    <col min="8" max="8" width="11.75" style="321" customWidth="1"/>
    <col min="9" max="10" width="9" style="321" customWidth="1"/>
    <col min="11" max="16384" width="9" style="321"/>
  </cols>
  <sheetData>
    <row r="1" spans="2:15" s="325" customFormat="1" ht="5.25" customHeight="1" x14ac:dyDescent="0.4"/>
    <row r="2" spans="2:15" ht="21.75" x14ac:dyDescent="0.4">
      <c r="B2" s="509" t="s">
        <v>684</v>
      </c>
      <c r="C2" s="510"/>
      <c r="D2" s="510"/>
      <c r="E2" s="511"/>
      <c r="F2" s="287"/>
      <c r="G2" s="287"/>
      <c r="H2" s="287"/>
      <c r="I2" s="287"/>
      <c r="J2" s="287"/>
      <c r="K2" s="287"/>
      <c r="L2" s="287"/>
      <c r="M2" s="287"/>
      <c r="N2" s="287"/>
      <c r="O2" s="287"/>
    </row>
    <row r="3" spans="2:15" ht="20.25" x14ac:dyDescent="0.4">
      <c r="B3" s="322" t="s">
        <v>669</v>
      </c>
      <c r="C3" s="322"/>
      <c r="D3" s="287"/>
      <c r="E3" s="287"/>
      <c r="F3" s="287"/>
      <c r="G3" s="287"/>
      <c r="H3" s="287"/>
      <c r="I3" s="287"/>
      <c r="J3" s="287"/>
      <c r="K3" s="287"/>
      <c r="L3" s="287"/>
      <c r="M3" s="287"/>
      <c r="N3" s="287"/>
      <c r="O3" s="287"/>
    </row>
    <row r="4" spans="2:15" x14ac:dyDescent="0.4">
      <c r="B4" s="287"/>
      <c r="C4" s="287"/>
      <c r="D4" s="287"/>
      <c r="E4" s="287"/>
      <c r="F4" s="287"/>
      <c r="G4" s="287"/>
      <c r="H4" s="287"/>
      <c r="I4" s="287"/>
      <c r="J4" s="287"/>
      <c r="K4" s="287"/>
      <c r="L4" s="287"/>
      <c r="M4" s="287"/>
      <c r="N4" s="287"/>
      <c r="O4" s="287"/>
    </row>
    <row r="5" spans="2:15" x14ac:dyDescent="0.4">
      <c r="B5" s="287"/>
      <c r="C5" s="287"/>
      <c r="D5" s="287"/>
      <c r="E5" s="287"/>
      <c r="F5" s="287"/>
      <c r="G5" s="287"/>
      <c r="H5" s="287"/>
      <c r="I5" s="287"/>
      <c r="J5" s="287"/>
      <c r="K5" s="287"/>
      <c r="L5" s="287"/>
      <c r="M5" s="287"/>
      <c r="N5" s="287"/>
      <c r="O5" s="287"/>
    </row>
    <row r="6" spans="2:15" x14ac:dyDescent="0.4">
      <c r="B6" s="287"/>
      <c r="C6" s="287"/>
      <c r="D6" s="287"/>
      <c r="E6" s="287"/>
      <c r="F6" s="287"/>
      <c r="G6" s="287"/>
      <c r="H6" s="287"/>
      <c r="I6" s="287"/>
      <c r="J6" s="287"/>
      <c r="K6" s="287"/>
      <c r="L6" s="287"/>
      <c r="M6" s="287"/>
      <c r="N6" s="287"/>
      <c r="O6" s="287"/>
    </row>
    <row r="7" spans="2:15" x14ac:dyDescent="0.4">
      <c r="B7" s="287"/>
      <c r="C7" s="287"/>
      <c r="D7" s="287"/>
      <c r="E7" s="287"/>
      <c r="F7" s="287"/>
      <c r="G7" s="287"/>
      <c r="H7" s="287"/>
      <c r="I7" s="287"/>
      <c r="J7" s="287"/>
      <c r="K7" s="287"/>
      <c r="L7" s="287"/>
      <c r="M7" s="287"/>
      <c r="N7" s="287"/>
      <c r="O7" s="287"/>
    </row>
    <row r="8" spans="2:15" x14ac:dyDescent="0.4">
      <c r="B8" s="287"/>
      <c r="C8" s="287"/>
      <c r="D8" s="287"/>
      <c r="E8" s="287"/>
      <c r="F8" s="287"/>
      <c r="G8" s="287"/>
      <c r="H8" s="287"/>
      <c r="I8" s="287"/>
      <c r="J8" s="287"/>
      <c r="K8" s="287"/>
      <c r="L8" s="287"/>
      <c r="M8" s="287"/>
      <c r="N8" s="287"/>
      <c r="O8" s="287"/>
    </row>
    <row r="9" spans="2:15" x14ac:dyDescent="0.4">
      <c r="B9" s="287"/>
      <c r="C9" s="287"/>
      <c r="D9" s="287"/>
      <c r="E9" s="287"/>
      <c r="F9" s="287"/>
      <c r="G9" s="287"/>
      <c r="H9" s="287"/>
      <c r="I9" s="287"/>
      <c r="J9" s="287"/>
      <c r="K9" s="287"/>
      <c r="L9" s="287"/>
      <c r="M9" s="287"/>
      <c r="N9" s="287"/>
      <c r="O9" s="287"/>
    </row>
    <row r="10" spans="2:15" x14ac:dyDescent="0.4">
      <c r="B10" s="287"/>
      <c r="C10" s="287"/>
      <c r="D10" s="287"/>
      <c r="E10" s="287"/>
      <c r="F10" s="287"/>
      <c r="G10" s="287"/>
      <c r="H10" s="287"/>
      <c r="I10" s="287"/>
      <c r="J10" s="287"/>
      <c r="K10" s="287"/>
      <c r="L10" s="287"/>
      <c r="M10" s="287"/>
      <c r="N10" s="287"/>
      <c r="O10" s="287"/>
    </row>
    <row r="11" spans="2:15" x14ac:dyDescent="0.4">
      <c r="B11" s="287"/>
      <c r="C11" s="287"/>
      <c r="D11" s="287"/>
      <c r="E11" s="287"/>
      <c r="F11" s="287"/>
      <c r="G11" s="287"/>
      <c r="H11" s="287"/>
      <c r="I11" s="287"/>
      <c r="J11" s="287"/>
      <c r="K11" s="287"/>
      <c r="L11" s="287"/>
      <c r="M11" s="287"/>
      <c r="N11" s="287"/>
      <c r="O11" s="287"/>
    </row>
    <row r="12" spans="2:15" x14ac:dyDescent="0.4">
      <c r="B12" s="287"/>
      <c r="C12" s="287"/>
      <c r="D12" s="287"/>
      <c r="E12" s="287"/>
      <c r="F12" s="287"/>
      <c r="G12" s="287"/>
      <c r="H12" s="287"/>
      <c r="I12" s="287"/>
      <c r="J12" s="287"/>
      <c r="K12" s="287"/>
      <c r="L12" s="287"/>
      <c r="M12" s="287"/>
      <c r="N12" s="287"/>
      <c r="O12" s="287"/>
    </row>
    <row r="13" spans="2:15" x14ac:dyDescent="0.4">
      <c r="B13" s="287"/>
      <c r="C13" s="287"/>
      <c r="D13" s="287"/>
      <c r="E13" s="287"/>
      <c r="F13" s="287"/>
      <c r="G13" s="287"/>
      <c r="H13" s="287"/>
      <c r="I13" s="287"/>
      <c r="J13" s="287"/>
      <c r="K13" s="287"/>
      <c r="L13" s="287"/>
      <c r="M13" s="287"/>
      <c r="N13" s="287"/>
      <c r="O13" s="287"/>
    </row>
    <row r="14" spans="2:15" x14ac:dyDescent="0.4">
      <c r="B14" s="287"/>
      <c r="C14" s="287"/>
      <c r="D14" s="287"/>
      <c r="E14" s="287"/>
      <c r="F14" s="287"/>
      <c r="G14" s="287"/>
      <c r="H14" s="287"/>
      <c r="I14" s="287"/>
      <c r="J14" s="287"/>
      <c r="K14" s="287"/>
      <c r="L14" s="287"/>
      <c r="M14" s="287"/>
      <c r="N14" s="287"/>
      <c r="O14" s="287"/>
    </row>
    <row r="15" spans="2:15" x14ac:dyDescent="0.4">
      <c r="B15" s="287"/>
      <c r="C15" s="287"/>
      <c r="D15" s="287"/>
      <c r="E15" s="287"/>
      <c r="F15" s="287"/>
      <c r="G15" s="287"/>
      <c r="H15" s="287"/>
      <c r="I15" s="287"/>
      <c r="J15" s="287"/>
      <c r="K15" s="287"/>
      <c r="L15" s="287"/>
      <c r="M15" s="287"/>
      <c r="N15" s="287"/>
      <c r="O15" s="287"/>
    </row>
    <row r="16" spans="2:15" x14ac:dyDescent="0.4">
      <c r="B16" s="287"/>
      <c r="C16" s="287"/>
      <c r="D16" s="287"/>
      <c r="E16" s="287"/>
      <c r="F16" s="287"/>
      <c r="G16" s="287"/>
      <c r="H16" s="287"/>
      <c r="I16" s="287"/>
      <c r="J16" s="287"/>
      <c r="K16" s="287"/>
      <c r="L16" s="287"/>
      <c r="M16" s="287"/>
      <c r="N16" s="287"/>
      <c r="O16" s="287"/>
    </row>
    <row r="17" spans="2:15" x14ac:dyDescent="0.4">
      <c r="B17" s="287"/>
      <c r="C17" s="287"/>
      <c r="D17" s="287"/>
      <c r="E17" s="287"/>
      <c r="F17" s="287"/>
      <c r="G17" s="287"/>
      <c r="H17" s="287"/>
      <c r="I17" s="287"/>
      <c r="J17" s="287"/>
      <c r="K17" s="287"/>
      <c r="L17" s="287"/>
      <c r="M17" s="287"/>
      <c r="N17" s="287"/>
      <c r="O17" s="287"/>
    </row>
    <row r="18" spans="2:15" x14ac:dyDescent="0.4">
      <c r="B18" s="287"/>
      <c r="C18" s="287"/>
      <c r="D18" s="287"/>
      <c r="E18" s="287"/>
      <c r="F18" s="287"/>
      <c r="G18" s="287"/>
      <c r="H18" s="287"/>
      <c r="I18" s="287"/>
      <c r="J18" s="287"/>
      <c r="K18" s="287"/>
      <c r="L18" s="287"/>
      <c r="M18" s="287"/>
      <c r="N18" s="287"/>
      <c r="O18" s="287"/>
    </row>
    <row r="19" spans="2:15" x14ac:dyDescent="0.4">
      <c r="B19" s="287"/>
      <c r="C19" s="287"/>
      <c r="D19" s="287"/>
      <c r="E19" s="287"/>
      <c r="F19" s="287"/>
      <c r="G19" s="287"/>
      <c r="H19" s="287"/>
      <c r="I19" s="287"/>
      <c r="J19" s="287"/>
      <c r="K19" s="287"/>
      <c r="L19" s="287"/>
      <c r="M19" s="287"/>
      <c r="N19" s="287"/>
      <c r="O19" s="287"/>
    </row>
    <row r="20" spans="2:15" x14ac:dyDescent="0.4">
      <c r="B20" s="287"/>
      <c r="C20" s="287"/>
      <c r="D20" s="287"/>
      <c r="E20" s="287"/>
      <c r="F20" s="287"/>
      <c r="G20" s="287"/>
      <c r="H20" s="287"/>
      <c r="I20" s="287"/>
      <c r="J20" s="287"/>
      <c r="K20" s="287"/>
      <c r="L20" s="287"/>
      <c r="M20" s="287"/>
      <c r="N20" s="287"/>
      <c r="O20" s="287"/>
    </row>
    <row r="21" spans="2:15" x14ac:dyDescent="0.4">
      <c r="B21" s="287"/>
      <c r="C21" s="287"/>
      <c r="D21" s="287"/>
      <c r="E21" s="287"/>
      <c r="F21" s="287"/>
      <c r="G21" s="287"/>
      <c r="H21" s="287"/>
      <c r="I21" s="287"/>
      <c r="J21" s="287"/>
      <c r="K21" s="287"/>
      <c r="L21" s="287"/>
      <c r="M21" s="287"/>
      <c r="N21" s="287"/>
      <c r="O21" s="287"/>
    </row>
    <row r="22" spans="2:15" x14ac:dyDescent="0.4">
      <c r="B22" s="287"/>
      <c r="C22" s="287"/>
      <c r="D22" s="287"/>
      <c r="E22" s="287"/>
      <c r="F22" s="287"/>
      <c r="G22" s="287"/>
      <c r="H22" s="287"/>
      <c r="I22" s="287"/>
      <c r="J22" s="287"/>
      <c r="K22" s="287"/>
      <c r="L22" s="287"/>
      <c r="M22" s="287"/>
      <c r="N22" s="287"/>
      <c r="O22" s="287"/>
    </row>
    <row r="23" spans="2:15" x14ac:dyDescent="0.4">
      <c r="B23" s="287"/>
      <c r="C23" s="287"/>
      <c r="D23" s="287"/>
      <c r="E23" s="287"/>
      <c r="F23" s="287"/>
      <c r="G23" s="287"/>
      <c r="H23" s="287"/>
      <c r="I23" s="287"/>
      <c r="J23" s="287"/>
      <c r="K23" s="287"/>
      <c r="L23" s="287"/>
      <c r="M23" s="287"/>
      <c r="N23" s="287"/>
      <c r="O23" s="287"/>
    </row>
    <row r="24" spans="2:15" ht="20.25" x14ac:dyDescent="0.4">
      <c r="B24" s="294" t="s">
        <v>670</v>
      </c>
      <c r="C24" s="287"/>
      <c r="D24" s="287"/>
      <c r="E24" s="287"/>
      <c r="F24" s="287"/>
      <c r="G24" s="287"/>
      <c r="H24" s="287"/>
      <c r="I24" s="287"/>
      <c r="J24" s="287"/>
      <c r="K24" s="287"/>
      <c r="L24" s="287"/>
      <c r="M24" s="287"/>
      <c r="N24" s="287"/>
      <c r="O24" s="287"/>
    </row>
    <row r="25" spans="2:15" x14ac:dyDescent="0.4">
      <c r="B25" s="287"/>
      <c r="C25" s="287"/>
      <c r="D25" s="287"/>
      <c r="E25" s="287"/>
      <c r="F25" s="287"/>
      <c r="G25" s="287"/>
      <c r="H25" s="287"/>
      <c r="I25" s="287"/>
      <c r="J25" s="287"/>
      <c r="K25" s="287"/>
      <c r="L25" s="287"/>
      <c r="M25" s="287"/>
      <c r="N25" s="287"/>
      <c r="O25" s="287"/>
    </row>
    <row r="103" spans="24:24" x14ac:dyDescent="0.4">
      <c r="X103" s="321">
        <f>'障害者控除 (資料)'!J4</f>
        <v>0</v>
      </c>
    </row>
  </sheetData>
  <sheetProtection algorithmName="SHA-512" hashValue="8bODyKoIeUYf/iZed9LKVnt8eNe5lpZ9e2hHofzqvrx6NublH/98iRzorTNWRdgC1gxkQpsSGHiHd8iEMwTl1A==" saltValue="mmmDjVcFM2e7e9e+5FRHzQ==" spinCount="100000" sheet="1" objects="1" scenarios="1"/>
  <mergeCells count="1">
    <mergeCell ref="B2:E2"/>
  </mergeCells>
  <phoneticPr fontId="10"/>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32"/>
  <sheetViews>
    <sheetView showGridLines="0" showRowColHeaders="0" workbookViewId="0"/>
  </sheetViews>
  <sheetFormatPr defaultRowHeight="18.75" x14ac:dyDescent="0.4"/>
  <cols>
    <col min="1" max="1" width="0.875" style="325" customWidth="1"/>
    <col min="2" max="2" width="3.625" customWidth="1"/>
    <col min="3" max="3" width="21" customWidth="1"/>
    <col min="4" max="4" width="8.125" customWidth="1"/>
    <col min="5" max="6" width="7" customWidth="1"/>
    <col min="7" max="7" width="7.125" style="325" customWidth="1"/>
    <col min="11" max="11" width="9" customWidth="1"/>
    <col min="12" max="16" width="9" hidden="1" customWidth="1"/>
  </cols>
  <sheetData>
    <row r="1" spans="2:16" s="325" customFormat="1" ht="5.25" customHeight="1" x14ac:dyDescent="0.4"/>
    <row r="2" spans="2:16" ht="20.25" x14ac:dyDescent="0.4">
      <c r="B2" s="2050" t="s">
        <v>685</v>
      </c>
      <c r="C2" s="2052"/>
      <c r="D2" s="287"/>
      <c r="E2" s="287"/>
      <c r="F2" s="287"/>
      <c r="G2" s="326"/>
      <c r="H2" s="287"/>
      <c r="L2" t="s">
        <v>546</v>
      </c>
      <c r="O2">
        <v>1</v>
      </c>
      <c r="P2">
        <v>1</v>
      </c>
    </row>
    <row r="3" spans="2:16" x14ac:dyDescent="0.4">
      <c r="B3" s="287"/>
      <c r="C3" s="287" t="s">
        <v>659</v>
      </c>
      <c r="D3" s="287"/>
      <c r="E3" s="287"/>
      <c r="F3" s="287"/>
      <c r="G3" s="326"/>
      <c r="H3" s="287"/>
      <c r="L3" t="s">
        <v>547</v>
      </c>
      <c r="O3" s="325">
        <v>2</v>
      </c>
      <c r="P3" s="325">
        <v>2</v>
      </c>
    </row>
    <row r="4" spans="2:16" x14ac:dyDescent="0.4">
      <c r="B4" s="287"/>
      <c r="C4" s="396" t="s">
        <v>516</v>
      </c>
      <c r="D4" s="2058"/>
      <c r="E4" s="2058"/>
      <c r="F4" s="2058"/>
      <c r="G4" s="2058"/>
      <c r="H4" s="287"/>
      <c r="L4" t="s">
        <v>548</v>
      </c>
      <c r="O4" s="325">
        <v>3</v>
      </c>
      <c r="P4" s="325">
        <v>3</v>
      </c>
    </row>
    <row r="5" spans="2:16" x14ac:dyDescent="0.4">
      <c r="B5" s="287"/>
      <c r="C5" s="396" t="s">
        <v>517</v>
      </c>
      <c r="D5" s="508"/>
      <c r="E5" s="508"/>
      <c r="F5" s="508"/>
      <c r="G5" s="508"/>
      <c r="H5" s="287"/>
      <c r="L5" t="s">
        <v>549</v>
      </c>
      <c r="O5" s="325">
        <v>4</v>
      </c>
      <c r="P5" s="325">
        <v>4</v>
      </c>
    </row>
    <row r="6" spans="2:16" x14ac:dyDescent="0.4">
      <c r="B6" s="287"/>
      <c r="C6" s="396" t="s">
        <v>544</v>
      </c>
      <c r="D6" s="417"/>
      <c r="E6" s="378"/>
      <c r="F6" s="379"/>
      <c r="G6" s="384"/>
      <c r="H6" s="287"/>
      <c r="L6" t="s">
        <v>550</v>
      </c>
      <c r="O6" s="325">
        <v>5</v>
      </c>
      <c r="P6" s="325">
        <v>5</v>
      </c>
    </row>
    <row r="7" spans="2:16" x14ac:dyDescent="0.4">
      <c r="B7" s="287"/>
      <c r="C7" s="396" t="s">
        <v>545</v>
      </c>
      <c r="D7" s="2059"/>
      <c r="E7" s="2059"/>
      <c r="F7" s="2059"/>
      <c r="G7" s="2059"/>
      <c r="H7" s="287"/>
      <c r="O7" s="325">
        <v>6</v>
      </c>
      <c r="P7" s="325">
        <v>6</v>
      </c>
    </row>
    <row r="8" spans="2:16" x14ac:dyDescent="0.4">
      <c r="B8" s="287"/>
      <c r="C8" s="396" t="s">
        <v>629</v>
      </c>
      <c r="D8" s="512"/>
      <c r="E8" s="512"/>
      <c r="F8" s="512"/>
      <c r="G8" s="512"/>
      <c r="H8" s="287"/>
      <c r="O8" s="325">
        <v>7</v>
      </c>
      <c r="P8" s="325">
        <v>7</v>
      </c>
    </row>
    <row r="9" spans="2:16" x14ac:dyDescent="0.4">
      <c r="B9" s="287"/>
      <c r="C9" s="287"/>
      <c r="D9" s="287"/>
      <c r="E9" s="287"/>
      <c r="F9" s="287"/>
      <c r="G9" s="326"/>
      <c r="H9" s="287"/>
      <c r="O9" s="325">
        <v>8</v>
      </c>
      <c r="P9" s="325">
        <v>8</v>
      </c>
    </row>
    <row r="10" spans="2:16" x14ac:dyDescent="0.4">
      <c r="B10" s="287"/>
      <c r="C10" s="305"/>
      <c r="D10" s="287"/>
      <c r="E10" s="287"/>
      <c r="F10" s="287"/>
      <c r="G10" s="326"/>
      <c r="H10" s="287"/>
      <c r="L10" s="376" t="str">
        <f>IF(D6="","",DATEVALUE(D6&amp;E6&amp;"年"&amp;F6&amp;"月"&amp;G6&amp;"日"))</f>
        <v/>
      </c>
      <c r="O10" s="325">
        <v>9</v>
      </c>
      <c r="P10" s="325">
        <v>9</v>
      </c>
    </row>
    <row r="11" spans="2:16" x14ac:dyDescent="0.4">
      <c r="O11" s="325">
        <v>10</v>
      </c>
      <c r="P11" s="325">
        <v>10</v>
      </c>
    </row>
    <row r="12" spans="2:16" x14ac:dyDescent="0.4">
      <c r="O12">
        <v>11</v>
      </c>
      <c r="P12" s="325">
        <v>11</v>
      </c>
    </row>
    <row r="13" spans="2:16" x14ac:dyDescent="0.4">
      <c r="O13">
        <v>12</v>
      </c>
      <c r="P13" s="325">
        <v>12</v>
      </c>
    </row>
    <row r="14" spans="2:16" x14ac:dyDescent="0.4">
      <c r="P14" s="325">
        <v>13</v>
      </c>
    </row>
    <row r="15" spans="2:16" x14ac:dyDescent="0.4">
      <c r="P15" s="325">
        <v>14</v>
      </c>
    </row>
    <row r="16" spans="2:16" x14ac:dyDescent="0.4">
      <c r="P16" s="325">
        <v>15</v>
      </c>
    </row>
    <row r="17" spans="16:16" x14ac:dyDescent="0.4">
      <c r="P17" s="325">
        <v>16</v>
      </c>
    </row>
    <row r="18" spans="16:16" x14ac:dyDescent="0.4">
      <c r="P18" s="325">
        <v>17</v>
      </c>
    </row>
    <row r="19" spans="16:16" x14ac:dyDescent="0.4">
      <c r="P19" s="325">
        <v>18</v>
      </c>
    </row>
    <row r="20" spans="16:16" x14ac:dyDescent="0.4">
      <c r="P20" s="325">
        <v>19</v>
      </c>
    </row>
    <row r="21" spans="16:16" x14ac:dyDescent="0.4">
      <c r="P21" s="325">
        <v>20</v>
      </c>
    </row>
    <row r="22" spans="16:16" x14ac:dyDescent="0.4">
      <c r="P22" s="325">
        <v>21</v>
      </c>
    </row>
    <row r="23" spans="16:16" x14ac:dyDescent="0.4">
      <c r="P23" s="325">
        <v>22</v>
      </c>
    </row>
    <row r="24" spans="16:16" x14ac:dyDescent="0.4">
      <c r="P24" s="325">
        <v>23</v>
      </c>
    </row>
    <row r="25" spans="16:16" x14ac:dyDescent="0.4">
      <c r="P25" s="325">
        <v>24</v>
      </c>
    </row>
    <row r="26" spans="16:16" x14ac:dyDescent="0.4">
      <c r="P26" s="325">
        <v>25</v>
      </c>
    </row>
    <row r="27" spans="16:16" x14ac:dyDescent="0.4">
      <c r="P27" s="325">
        <v>26</v>
      </c>
    </row>
    <row r="28" spans="16:16" x14ac:dyDescent="0.4">
      <c r="P28" s="325">
        <v>27</v>
      </c>
    </row>
    <row r="29" spans="16:16" x14ac:dyDescent="0.4">
      <c r="P29" s="325">
        <v>28</v>
      </c>
    </row>
    <row r="30" spans="16:16" x14ac:dyDescent="0.4">
      <c r="P30" s="325">
        <v>29</v>
      </c>
    </row>
    <row r="31" spans="16:16" x14ac:dyDescent="0.4">
      <c r="P31" s="325">
        <v>30</v>
      </c>
    </row>
    <row r="32" spans="16:16" x14ac:dyDescent="0.4">
      <c r="P32" s="325">
        <v>31</v>
      </c>
    </row>
  </sheetData>
  <sheetProtection algorithmName="SHA-512" hashValue="Pj7EG61HcF1ZXXqfmHrjlWQ33VmTByRvv+S42WMddqY24jaLvcPL80kNT6XBjciRCLbzpNGiDqUf207eO8+5NQ==" saltValue="DMf28zKQQN/t1eloO7fCDg==" spinCount="100000" sheet="1" objects="1" scenarios="1"/>
  <mergeCells count="5">
    <mergeCell ref="D8:G8"/>
    <mergeCell ref="D4:G4"/>
    <mergeCell ref="D5:G5"/>
    <mergeCell ref="D7:G7"/>
    <mergeCell ref="B2:C2"/>
  </mergeCells>
  <phoneticPr fontId="10"/>
  <dataValidations count="8">
    <dataValidation type="list" imeMode="hiragana" allowBlank="1" showInputMessage="1" showErrorMessage="1" sqref="D6">
      <formula1>$L$2:$L$6</formula1>
    </dataValidation>
    <dataValidation type="list" imeMode="halfAlpha" allowBlank="1" showInputMessage="1" showErrorMessage="1" sqref="E6">
      <formula1>INDIRECT(D6)</formula1>
    </dataValidation>
    <dataValidation type="list" imeMode="halfAlpha" allowBlank="1" showInputMessage="1" showErrorMessage="1" sqref="F6">
      <formula1>$O$2:$O$13</formula1>
    </dataValidation>
    <dataValidation type="list" imeMode="halfAlpha" allowBlank="1" showInputMessage="1" showErrorMessage="1" sqref="G6">
      <formula1>$P$2:$P$32</formula1>
    </dataValidation>
    <dataValidation imeMode="fullKatakana" allowBlank="1" showInputMessage="1" showErrorMessage="1" sqref="D4:G4"/>
    <dataValidation type="textLength" imeMode="halfAlpha" operator="equal" allowBlank="1" showInputMessage="1" showErrorMessage="1" errorTitle="無効な入力" error="桁数が不足しています。12桁で入力してください。" sqref="D8:G8">
      <formula1>12</formula1>
    </dataValidation>
    <dataValidation imeMode="hiragana" allowBlank="1" showInputMessage="1" showErrorMessage="1" sqref="D5:G5"/>
    <dataValidation imeMode="halfAlpha" allowBlank="1" showInputMessage="1" showErrorMessage="1" sqref="D7:G7"/>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H16"/>
  <sheetViews>
    <sheetView showGridLines="0" showRowColHeaders="0" workbookViewId="0"/>
  </sheetViews>
  <sheetFormatPr defaultRowHeight="18.75" x14ac:dyDescent="0.4"/>
  <cols>
    <col min="1" max="1" width="0.875" style="325" customWidth="1"/>
    <col min="2" max="2" width="3.625" style="321" customWidth="1"/>
    <col min="3" max="3" width="21" style="321" customWidth="1"/>
    <col min="4" max="4" width="8.125" style="321" customWidth="1"/>
    <col min="5" max="10" width="9" style="321"/>
    <col min="11" max="11" width="9" style="321" customWidth="1"/>
    <col min="12" max="16384" width="9" style="321"/>
  </cols>
  <sheetData>
    <row r="1" spans="2:8" s="325" customFormat="1" ht="5.25" customHeight="1" x14ac:dyDescent="0.4"/>
    <row r="2" spans="2:8" ht="21.75" x14ac:dyDescent="0.4">
      <c r="B2" s="509" t="s">
        <v>686</v>
      </c>
      <c r="C2" s="510"/>
      <c r="D2" s="510"/>
      <c r="E2" s="511"/>
      <c r="F2" s="287"/>
      <c r="G2" s="287"/>
      <c r="H2" s="287"/>
    </row>
    <row r="3" spans="2:8" ht="20.25" x14ac:dyDescent="0.4">
      <c r="B3" s="322" t="s">
        <v>669</v>
      </c>
    </row>
    <row r="16" spans="2:8" ht="20.25" x14ac:dyDescent="0.4">
      <c r="B16" s="294" t="s">
        <v>670</v>
      </c>
    </row>
  </sheetData>
  <sheetProtection algorithmName="SHA-512" hashValue="voaPt1vSQjQ2K1a0ty7nGtPiWvy1yHUer3EUe9L8DCqkVKHf0ZJRq8Tyw9j3Br/gTsswn+8Yizv3W+0Yivak0w==" saltValue="roq0j1nRDV70AKJ4Bcltlg==" spinCount="100000" sheet="1" objects="1" scenarios="1"/>
  <mergeCells count="1">
    <mergeCell ref="B2:E2"/>
  </mergeCells>
  <phoneticPr fontId="10"/>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45"/>
  <sheetViews>
    <sheetView showGridLines="0" showRowColHeaders="0" zoomScale="90" zoomScaleNormal="90" workbookViewId="0">
      <selection activeCell="D16" sqref="D16:G16"/>
    </sheetView>
  </sheetViews>
  <sheetFormatPr defaultRowHeight="18.75" x14ac:dyDescent="0.4"/>
  <cols>
    <col min="1" max="1" width="0.875" customWidth="1"/>
    <col min="3" max="3" width="11.125" customWidth="1"/>
    <col min="4" max="7" width="7.5" customWidth="1"/>
    <col min="10" max="10" width="11.75" customWidth="1"/>
    <col min="11" max="14" width="7" customWidth="1"/>
    <col min="19" max="19" width="9" customWidth="1"/>
    <col min="20" max="25" width="9" hidden="1" customWidth="1"/>
    <col min="26" max="26" width="9" customWidth="1"/>
  </cols>
  <sheetData>
    <row r="1" spans="1:25" s="325" customFormat="1" ht="5.25" customHeight="1" x14ac:dyDescent="0.4"/>
    <row r="2" spans="1:25" ht="21.75" x14ac:dyDescent="0.4">
      <c r="B2" s="509" t="s">
        <v>687</v>
      </c>
      <c r="C2" s="511"/>
      <c r="D2" s="287"/>
      <c r="E2" s="287"/>
      <c r="F2" s="287"/>
      <c r="G2" s="287"/>
      <c r="H2" s="287"/>
      <c r="I2" s="287"/>
      <c r="J2" s="287"/>
      <c r="K2" s="287"/>
      <c r="L2" s="287"/>
      <c r="M2" s="287"/>
      <c r="N2" s="287"/>
      <c r="O2" s="287"/>
      <c r="P2" s="287"/>
      <c r="Q2" s="287"/>
      <c r="R2" s="287"/>
      <c r="T2" t="s">
        <v>546</v>
      </c>
      <c r="W2" s="325">
        <v>1</v>
      </c>
      <c r="X2" s="325">
        <v>1</v>
      </c>
      <c r="Y2" t="s">
        <v>537</v>
      </c>
    </row>
    <row r="3" spans="1:25" x14ac:dyDescent="0.4">
      <c r="A3" s="287"/>
      <c r="B3" s="287" t="s">
        <v>660</v>
      </c>
      <c r="C3" s="287"/>
      <c r="D3" s="287"/>
      <c r="E3" s="287"/>
      <c r="F3" s="287"/>
      <c r="G3" s="287"/>
      <c r="H3" s="287"/>
      <c r="I3" s="2060" t="s">
        <v>646</v>
      </c>
      <c r="J3" s="2060"/>
      <c r="K3" s="2060"/>
      <c r="L3" s="2060"/>
      <c r="M3" s="2060"/>
      <c r="N3" s="2060"/>
      <c r="O3" s="287"/>
      <c r="P3" s="287"/>
      <c r="Q3" s="287"/>
      <c r="R3" s="287"/>
      <c r="T3" t="s">
        <v>547</v>
      </c>
      <c r="W3" s="325">
        <v>2</v>
      </c>
      <c r="X3" s="325">
        <v>2</v>
      </c>
      <c r="Y3" t="s">
        <v>538</v>
      </c>
    </row>
    <row r="4" spans="1:25" x14ac:dyDescent="0.4">
      <c r="A4" s="287"/>
      <c r="B4" s="287"/>
      <c r="C4" s="287"/>
      <c r="D4" s="287"/>
      <c r="E4" s="287"/>
      <c r="F4" s="287"/>
      <c r="G4" s="287"/>
      <c r="H4" s="287"/>
      <c r="I4" s="2061"/>
      <c r="J4" s="2061"/>
      <c r="K4" s="2061"/>
      <c r="L4" s="2061"/>
      <c r="M4" s="2061"/>
      <c r="N4" s="2061"/>
      <c r="O4" s="287"/>
      <c r="P4" s="287"/>
      <c r="Q4" s="287"/>
      <c r="R4" s="287"/>
      <c r="T4" t="s">
        <v>548</v>
      </c>
      <c r="W4" s="325">
        <v>3</v>
      </c>
      <c r="X4" s="325">
        <v>3</v>
      </c>
    </row>
    <row r="5" spans="1:25" x14ac:dyDescent="0.4">
      <c r="A5" s="287"/>
      <c r="B5" s="2057">
        <v>1</v>
      </c>
      <c r="C5" s="408" t="s">
        <v>516</v>
      </c>
      <c r="D5" s="1976"/>
      <c r="E5" s="2062"/>
      <c r="F5" s="2062"/>
      <c r="G5" s="1977"/>
      <c r="H5" s="287"/>
      <c r="I5" s="2057">
        <v>1</v>
      </c>
      <c r="J5" s="408" t="s">
        <v>516</v>
      </c>
      <c r="K5" s="1976"/>
      <c r="L5" s="2062"/>
      <c r="M5" s="2062"/>
      <c r="N5" s="1977"/>
      <c r="O5" s="287"/>
      <c r="P5" s="287"/>
      <c r="Q5" s="287"/>
      <c r="R5" s="287"/>
      <c r="T5" t="s">
        <v>549</v>
      </c>
      <c r="W5" s="325">
        <v>4</v>
      </c>
      <c r="X5" s="325">
        <v>4</v>
      </c>
    </row>
    <row r="6" spans="1:25" x14ac:dyDescent="0.4">
      <c r="A6" s="287"/>
      <c r="B6" s="2057"/>
      <c r="C6" s="414" t="s">
        <v>517</v>
      </c>
      <c r="D6" s="2063"/>
      <c r="E6" s="2063"/>
      <c r="F6" s="2063"/>
      <c r="G6" s="2064"/>
      <c r="H6" s="287"/>
      <c r="I6" s="2057"/>
      <c r="J6" s="414" t="s">
        <v>517</v>
      </c>
      <c r="K6" s="2063"/>
      <c r="L6" s="2063"/>
      <c r="M6" s="2063"/>
      <c r="N6" s="2064"/>
      <c r="O6" s="287"/>
      <c r="P6" s="287"/>
      <c r="Q6" s="287"/>
      <c r="R6" s="287"/>
      <c r="T6" t="s">
        <v>550</v>
      </c>
      <c r="W6" s="325">
        <v>5</v>
      </c>
      <c r="X6" s="325">
        <v>5</v>
      </c>
    </row>
    <row r="7" spans="1:25" x14ac:dyDescent="0.4">
      <c r="A7" s="287"/>
      <c r="B7" s="2057"/>
      <c r="C7" s="415" t="s">
        <v>544</v>
      </c>
      <c r="D7" s="417"/>
      <c r="E7" s="420"/>
      <c r="F7" s="421"/>
      <c r="G7" s="384"/>
      <c r="H7" s="287"/>
      <c r="I7" s="2057"/>
      <c r="J7" s="415" t="s">
        <v>544</v>
      </c>
      <c r="K7" s="417"/>
      <c r="L7" s="420"/>
      <c r="M7" s="421"/>
      <c r="N7" s="384"/>
      <c r="O7" s="287"/>
      <c r="P7" s="287"/>
      <c r="Q7" s="287"/>
      <c r="R7" s="287"/>
      <c r="W7" s="325">
        <v>6</v>
      </c>
      <c r="X7" s="325">
        <v>6</v>
      </c>
    </row>
    <row r="8" spans="1:25" x14ac:dyDescent="0.4">
      <c r="A8" s="287"/>
      <c r="B8" s="2057"/>
      <c r="C8" s="408" t="s">
        <v>585</v>
      </c>
      <c r="D8" s="512"/>
      <c r="E8" s="512"/>
      <c r="F8" s="512"/>
      <c r="G8" s="512"/>
      <c r="H8" s="287"/>
      <c r="I8" s="2057"/>
      <c r="J8" s="408" t="s">
        <v>585</v>
      </c>
      <c r="K8" s="512"/>
      <c r="L8" s="512"/>
      <c r="M8" s="512"/>
      <c r="N8" s="512"/>
      <c r="O8" s="287"/>
      <c r="P8" s="287"/>
      <c r="Q8" s="287"/>
      <c r="R8" s="287"/>
      <c r="W8" s="325">
        <v>7</v>
      </c>
      <c r="X8" s="325">
        <v>7</v>
      </c>
    </row>
    <row r="9" spans="1:25" x14ac:dyDescent="0.4">
      <c r="A9" s="287"/>
      <c r="B9" s="2057"/>
      <c r="C9" s="408" t="s">
        <v>539</v>
      </c>
      <c r="D9" s="1976"/>
      <c r="E9" s="2062"/>
      <c r="F9" s="2062"/>
      <c r="G9" s="1977"/>
      <c r="H9" s="287"/>
      <c r="I9" s="2057"/>
      <c r="J9" s="408" t="s">
        <v>539</v>
      </c>
      <c r="K9" s="1976"/>
      <c r="L9" s="2062"/>
      <c r="M9" s="2062"/>
      <c r="N9" s="1977"/>
      <c r="O9" s="287"/>
      <c r="P9" s="287"/>
      <c r="Q9" s="287"/>
      <c r="R9" s="287"/>
      <c r="W9" s="325">
        <v>8</v>
      </c>
      <c r="X9" s="325">
        <v>8</v>
      </c>
    </row>
    <row r="10" spans="1:25" x14ac:dyDescent="0.4">
      <c r="A10" s="287"/>
      <c r="B10" s="2057"/>
      <c r="C10" s="414" t="s">
        <v>536</v>
      </c>
      <c r="D10" s="1976"/>
      <c r="E10" s="2062"/>
      <c r="F10" s="2062"/>
      <c r="G10" s="1977"/>
      <c r="H10" s="287"/>
      <c r="I10" s="2057"/>
      <c r="J10" s="414" t="s">
        <v>536</v>
      </c>
      <c r="K10" s="1976"/>
      <c r="L10" s="2062"/>
      <c r="M10" s="2062"/>
      <c r="N10" s="1977"/>
      <c r="O10" s="287"/>
      <c r="P10" s="287"/>
      <c r="Q10" s="287"/>
      <c r="R10" s="287"/>
      <c r="U10" s="147" t="str">
        <f>IF(D7="","",DATEVALUE(D7&amp;E7&amp;"年"&amp;F7&amp;"月"&amp;G7&amp;"日"))</f>
        <v/>
      </c>
      <c r="W10" s="325">
        <v>9</v>
      </c>
      <c r="X10" s="325">
        <v>9</v>
      </c>
    </row>
    <row r="11" spans="1:25" x14ac:dyDescent="0.4">
      <c r="A11" s="287"/>
      <c r="B11" s="2057">
        <v>2</v>
      </c>
      <c r="C11" s="408" t="s">
        <v>516</v>
      </c>
      <c r="D11" s="1976"/>
      <c r="E11" s="2062"/>
      <c r="F11" s="2062"/>
      <c r="G11" s="1977"/>
      <c r="H11" s="287"/>
      <c r="I11" s="2057">
        <v>2</v>
      </c>
      <c r="J11" s="408" t="s">
        <v>516</v>
      </c>
      <c r="K11" s="2065"/>
      <c r="L11" s="2066"/>
      <c r="M11" s="2066"/>
      <c r="N11" s="2067"/>
      <c r="O11" s="287"/>
      <c r="P11" s="287"/>
      <c r="Q11" s="287"/>
      <c r="R11" s="287"/>
      <c r="U11" s="147" t="str">
        <f>IF(D13="","",DATEVALUE(D13&amp;E13&amp;"年"&amp;F13&amp;"月"&amp;G13&amp;"日"))</f>
        <v/>
      </c>
      <c r="W11" s="325">
        <v>10</v>
      </c>
      <c r="X11" s="325">
        <v>10</v>
      </c>
    </row>
    <row r="12" spans="1:25" x14ac:dyDescent="0.4">
      <c r="A12" s="287"/>
      <c r="B12" s="2057"/>
      <c r="C12" s="414" t="s">
        <v>517</v>
      </c>
      <c r="D12" s="2063"/>
      <c r="E12" s="2063"/>
      <c r="F12" s="2063"/>
      <c r="G12" s="2064"/>
      <c r="H12" s="287"/>
      <c r="I12" s="2057"/>
      <c r="J12" s="414" t="s">
        <v>517</v>
      </c>
      <c r="K12" s="2063"/>
      <c r="L12" s="2063"/>
      <c r="M12" s="2063"/>
      <c r="N12" s="2064"/>
      <c r="O12" s="287"/>
      <c r="P12" s="287"/>
      <c r="Q12" s="287"/>
      <c r="R12" s="287"/>
      <c r="U12" s="147" t="str">
        <f>IF(D19="","",DATEVALUE(D19&amp;E19&amp;"年"&amp;F19&amp;"月"&amp;G19&amp;"日"))</f>
        <v/>
      </c>
      <c r="W12" s="325">
        <v>11</v>
      </c>
      <c r="X12" s="325">
        <v>11</v>
      </c>
    </row>
    <row r="13" spans="1:25" x14ac:dyDescent="0.4">
      <c r="A13" s="287"/>
      <c r="B13" s="2057"/>
      <c r="C13" s="415" t="s">
        <v>544</v>
      </c>
      <c r="D13" s="417"/>
      <c r="E13" s="420"/>
      <c r="F13" s="421"/>
      <c r="G13" s="384"/>
      <c r="H13" s="287"/>
      <c r="I13" s="2057"/>
      <c r="J13" s="415" t="s">
        <v>544</v>
      </c>
      <c r="K13" s="417"/>
      <c r="L13" s="420"/>
      <c r="M13" s="421"/>
      <c r="N13" s="384"/>
      <c r="O13" s="287"/>
      <c r="P13" s="287"/>
      <c r="Q13" s="287"/>
      <c r="R13" s="287"/>
      <c r="U13" s="147" t="str">
        <f>IF(D25="","",DATEVALUE(D25&amp;E25&amp;"年"&amp;F25&amp;"月"&amp;G25&amp;"日"))</f>
        <v/>
      </c>
      <c r="W13" s="325">
        <v>12</v>
      </c>
      <c r="X13" s="325">
        <v>12</v>
      </c>
    </row>
    <row r="14" spans="1:25" x14ac:dyDescent="0.4">
      <c r="A14" s="287"/>
      <c r="B14" s="2057"/>
      <c r="C14" s="408" t="s">
        <v>585</v>
      </c>
      <c r="D14" s="512"/>
      <c r="E14" s="512"/>
      <c r="F14" s="512"/>
      <c r="G14" s="512"/>
      <c r="H14" s="287"/>
      <c r="I14" s="2057"/>
      <c r="J14" s="408" t="s">
        <v>585</v>
      </c>
      <c r="K14" s="512"/>
      <c r="L14" s="512"/>
      <c r="M14" s="512"/>
      <c r="N14" s="512"/>
      <c r="O14" s="287"/>
      <c r="P14" s="287"/>
      <c r="Q14" s="287"/>
      <c r="R14" s="287"/>
      <c r="U14" s="147" t="str">
        <f>IF(K7="","",DATEVALUE(K7&amp;L7&amp;"年"&amp;M7&amp;"月"&amp;N7&amp;"日"))</f>
        <v/>
      </c>
      <c r="W14" s="325"/>
      <c r="X14" s="325">
        <v>13</v>
      </c>
    </row>
    <row r="15" spans="1:25" x14ac:dyDescent="0.4">
      <c r="A15" s="287"/>
      <c r="B15" s="2057"/>
      <c r="C15" s="408" t="s">
        <v>539</v>
      </c>
      <c r="D15" s="1976"/>
      <c r="E15" s="2062"/>
      <c r="F15" s="2062"/>
      <c r="G15" s="1977"/>
      <c r="H15" s="287"/>
      <c r="I15" s="2057"/>
      <c r="J15" s="408" t="s">
        <v>539</v>
      </c>
      <c r="K15" s="1976"/>
      <c r="L15" s="2062"/>
      <c r="M15" s="2062"/>
      <c r="N15" s="1977"/>
      <c r="O15" s="287"/>
      <c r="P15" s="287"/>
      <c r="Q15" s="287"/>
      <c r="R15" s="287"/>
      <c r="U15" s="147" t="str">
        <f>IF(K13="","",DATEVALUE(K13&amp;L13&amp;"年"&amp;M13&amp;"月"&amp;N13&amp;"日"))</f>
        <v/>
      </c>
      <c r="W15" s="325"/>
      <c r="X15" s="325">
        <v>14</v>
      </c>
    </row>
    <row r="16" spans="1:25" x14ac:dyDescent="0.4">
      <c r="A16" s="287"/>
      <c r="B16" s="2057"/>
      <c r="C16" s="414" t="s">
        <v>536</v>
      </c>
      <c r="D16" s="1976"/>
      <c r="E16" s="2062"/>
      <c r="F16" s="2062"/>
      <c r="G16" s="1977"/>
      <c r="H16" s="287"/>
      <c r="I16" s="2057"/>
      <c r="J16" s="414" t="s">
        <v>536</v>
      </c>
      <c r="K16" s="1976"/>
      <c r="L16" s="2062"/>
      <c r="M16" s="2062"/>
      <c r="N16" s="1977"/>
      <c r="O16" s="287"/>
      <c r="P16" s="287"/>
      <c r="Q16" s="287"/>
      <c r="R16" s="287"/>
      <c r="U16" s="147" t="str">
        <f>IF(K19="","",DATEVALUE(K19&amp;L19&amp;"年"&amp;M19&amp;"月"&amp;N19&amp;"日"))</f>
        <v/>
      </c>
      <c r="W16" s="325"/>
      <c r="X16" s="325">
        <v>15</v>
      </c>
    </row>
    <row r="17" spans="1:24" x14ac:dyDescent="0.4">
      <c r="A17" s="287"/>
      <c r="B17" s="2057">
        <v>3</v>
      </c>
      <c r="C17" s="408" t="s">
        <v>516</v>
      </c>
      <c r="D17" s="1976"/>
      <c r="E17" s="2062"/>
      <c r="F17" s="2062"/>
      <c r="G17" s="1977"/>
      <c r="H17" s="287"/>
      <c r="I17" s="2057">
        <v>3</v>
      </c>
      <c r="J17" s="408" t="s">
        <v>516</v>
      </c>
      <c r="K17" s="1976"/>
      <c r="L17" s="2062"/>
      <c r="M17" s="2062"/>
      <c r="N17" s="1977"/>
      <c r="O17" s="287"/>
      <c r="P17" s="287"/>
      <c r="Q17" s="287"/>
      <c r="R17" s="287"/>
      <c r="U17" s="147" t="str">
        <f t="shared" ref="U17" si="0">IF(D14="","",DATEVALUE(D14&amp;E14&amp;"年"&amp;F14&amp;"月"&amp;G14&amp;"日"))</f>
        <v/>
      </c>
      <c r="W17" s="325"/>
      <c r="X17" s="325">
        <v>16</v>
      </c>
    </row>
    <row r="18" spans="1:24" x14ac:dyDescent="0.4">
      <c r="A18" s="287"/>
      <c r="B18" s="2057"/>
      <c r="C18" s="414" t="s">
        <v>517</v>
      </c>
      <c r="D18" s="2063"/>
      <c r="E18" s="2063"/>
      <c r="F18" s="2063"/>
      <c r="G18" s="2064"/>
      <c r="H18" s="287"/>
      <c r="I18" s="2057"/>
      <c r="J18" s="414" t="s">
        <v>517</v>
      </c>
      <c r="K18" s="2063"/>
      <c r="L18" s="2063"/>
      <c r="M18" s="2063"/>
      <c r="N18" s="2064"/>
      <c r="O18" s="287"/>
      <c r="P18" s="287"/>
      <c r="Q18" s="287"/>
      <c r="R18" s="287"/>
      <c r="W18" s="325"/>
      <c r="X18" s="325">
        <v>17</v>
      </c>
    </row>
    <row r="19" spans="1:24" x14ac:dyDescent="0.4">
      <c r="A19" s="287"/>
      <c r="B19" s="2057"/>
      <c r="C19" s="415" t="s">
        <v>544</v>
      </c>
      <c r="D19" s="417"/>
      <c r="E19" s="420"/>
      <c r="F19" s="421"/>
      <c r="G19" s="384"/>
      <c r="H19" s="287"/>
      <c r="I19" s="2057"/>
      <c r="J19" s="415" t="s">
        <v>544</v>
      </c>
      <c r="K19" s="417"/>
      <c r="L19" s="420"/>
      <c r="M19" s="421"/>
      <c r="N19" s="384"/>
      <c r="O19" s="287"/>
      <c r="P19" s="287"/>
      <c r="Q19" s="287"/>
      <c r="R19" s="287"/>
      <c r="W19" s="325"/>
      <c r="X19" s="325">
        <v>18</v>
      </c>
    </row>
    <row r="20" spans="1:24" x14ac:dyDescent="0.4">
      <c r="A20" s="287"/>
      <c r="B20" s="2057"/>
      <c r="C20" s="408" t="s">
        <v>585</v>
      </c>
      <c r="D20" s="512"/>
      <c r="E20" s="512"/>
      <c r="F20" s="512"/>
      <c r="G20" s="512"/>
      <c r="H20" s="287"/>
      <c r="I20" s="2057"/>
      <c r="J20" s="408" t="s">
        <v>585</v>
      </c>
      <c r="K20" s="512"/>
      <c r="L20" s="512"/>
      <c r="M20" s="512"/>
      <c r="N20" s="512"/>
      <c r="O20" s="287"/>
      <c r="P20" s="287"/>
      <c r="Q20" s="287"/>
      <c r="R20" s="287"/>
      <c r="W20" s="325"/>
      <c r="X20" s="325">
        <v>19</v>
      </c>
    </row>
    <row r="21" spans="1:24" x14ac:dyDescent="0.4">
      <c r="A21" s="287"/>
      <c r="B21" s="2057"/>
      <c r="C21" s="408" t="s">
        <v>539</v>
      </c>
      <c r="D21" s="1976"/>
      <c r="E21" s="2062"/>
      <c r="F21" s="2062"/>
      <c r="G21" s="1977"/>
      <c r="H21" s="287"/>
      <c r="I21" s="2057"/>
      <c r="J21" s="408" t="s">
        <v>539</v>
      </c>
      <c r="K21" s="1976"/>
      <c r="L21" s="2062"/>
      <c r="M21" s="2062"/>
      <c r="N21" s="1977"/>
      <c r="O21" s="287"/>
      <c r="P21" s="287"/>
      <c r="Q21" s="287"/>
      <c r="R21" s="287"/>
      <c r="W21" s="325"/>
      <c r="X21" s="325">
        <v>20</v>
      </c>
    </row>
    <row r="22" spans="1:24" x14ac:dyDescent="0.4">
      <c r="A22" s="287"/>
      <c r="B22" s="2057"/>
      <c r="C22" s="414" t="s">
        <v>536</v>
      </c>
      <c r="D22" s="1976"/>
      <c r="E22" s="2062"/>
      <c r="F22" s="2062"/>
      <c r="G22" s="1977"/>
      <c r="H22" s="287"/>
      <c r="I22" s="2057"/>
      <c r="J22" s="414" t="s">
        <v>536</v>
      </c>
      <c r="K22" s="1976"/>
      <c r="L22" s="2062"/>
      <c r="M22" s="2062"/>
      <c r="N22" s="1977"/>
      <c r="O22" s="287"/>
      <c r="P22" s="287"/>
      <c r="Q22" s="287"/>
      <c r="R22" s="287"/>
      <c r="W22" s="325"/>
      <c r="X22" s="325">
        <v>21</v>
      </c>
    </row>
    <row r="23" spans="1:24" x14ac:dyDescent="0.4">
      <c r="A23" s="287"/>
      <c r="B23" s="2057">
        <v>4</v>
      </c>
      <c r="C23" s="408" t="s">
        <v>516</v>
      </c>
      <c r="D23" s="1976"/>
      <c r="E23" s="2062"/>
      <c r="F23" s="2062"/>
      <c r="G23" s="1977"/>
      <c r="H23" s="287"/>
      <c r="I23" s="287"/>
      <c r="J23" s="287"/>
      <c r="K23" s="287"/>
      <c r="L23" s="287"/>
      <c r="M23" s="287"/>
      <c r="N23" s="287"/>
      <c r="O23" s="287"/>
      <c r="P23" s="287"/>
      <c r="Q23" s="287"/>
      <c r="R23" s="287"/>
      <c r="W23" s="325"/>
      <c r="X23" s="325">
        <v>22</v>
      </c>
    </row>
    <row r="24" spans="1:24" x14ac:dyDescent="0.4">
      <c r="A24" s="287"/>
      <c r="B24" s="2057"/>
      <c r="C24" s="414" t="s">
        <v>517</v>
      </c>
      <c r="D24" s="2063"/>
      <c r="E24" s="2063"/>
      <c r="F24" s="2063"/>
      <c r="G24" s="2064"/>
      <c r="H24" s="287"/>
      <c r="I24" s="287"/>
      <c r="J24" s="287"/>
      <c r="K24" s="287"/>
      <c r="L24" s="287"/>
      <c r="M24" s="287"/>
      <c r="N24" s="287"/>
      <c r="O24" s="287"/>
      <c r="P24" s="287"/>
      <c r="Q24" s="287"/>
      <c r="R24" s="287"/>
      <c r="W24" s="325"/>
      <c r="X24" s="325">
        <v>23</v>
      </c>
    </row>
    <row r="25" spans="1:24" x14ac:dyDescent="0.4">
      <c r="A25" s="287"/>
      <c r="B25" s="2057"/>
      <c r="C25" s="415" t="s">
        <v>544</v>
      </c>
      <c r="D25" s="417"/>
      <c r="E25" s="420"/>
      <c r="F25" s="421"/>
      <c r="G25" s="384"/>
      <c r="H25" s="287"/>
      <c r="I25" s="287"/>
      <c r="J25" s="287"/>
      <c r="K25" s="287"/>
      <c r="L25" s="287"/>
      <c r="M25" s="287"/>
      <c r="N25" s="287"/>
      <c r="O25" s="287"/>
      <c r="P25" s="287"/>
      <c r="Q25" s="287"/>
      <c r="R25" s="287"/>
      <c r="W25" s="325"/>
      <c r="X25" s="325">
        <v>24</v>
      </c>
    </row>
    <row r="26" spans="1:24" x14ac:dyDescent="0.4">
      <c r="A26" s="287"/>
      <c r="B26" s="2057"/>
      <c r="C26" s="408" t="s">
        <v>585</v>
      </c>
      <c r="D26" s="512"/>
      <c r="E26" s="512"/>
      <c r="F26" s="512"/>
      <c r="G26" s="512"/>
      <c r="H26" s="287"/>
      <c r="I26" s="287"/>
      <c r="J26" s="287" t="s">
        <v>654</v>
      </c>
      <c r="K26" s="287"/>
      <c r="L26" s="287"/>
      <c r="M26" s="287"/>
      <c r="N26" s="287"/>
      <c r="O26" s="287"/>
      <c r="P26" s="287"/>
      <c r="Q26" s="287"/>
      <c r="R26" s="287"/>
      <c r="W26" s="325"/>
      <c r="X26" s="325">
        <v>25</v>
      </c>
    </row>
    <row r="27" spans="1:24" x14ac:dyDescent="0.4">
      <c r="A27" s="287"/>
      <c r="B27" s="2057"/>
      <c r="C27" s="408" t="s">
        <v>539</v>
      </c>
      <c r="D27" s="1976"/>
      <c r="E27" s="2062"/>
      <c r="F27" s="2062"/>
      <c r="G27" s="1977"/>
      <c r="H27" s="287"/>
      <c r="I27" s="287"/>
      <c r="J27" s="287"/>
      <c r="K27" s="287"/>
      <c r="L27" s="287"/>
      <c r="M27" s="287"/>
      <c r="N27" s="287"/>
      <c r="O27" s="287"/>
      <c r="P27" s="287"/>
      <c r="Q27" s="287"/>
      <c r="R27" s="287"/>
      <c r="W27" s="325"/>
      <c r="X27" s="325">
        <v>26</v>
      </c>
    </row>
    <row r="28" spans="1:24" x14ac:dyDescent="0.4">
      <c r="A28" s="287"/>
      <c r="B28" s="2057"/>
      <c r="C28" s="414" t="s">
        <v>536</v>
      </c>
      <c r="D28" s="1976"/>
      <c r="E28" s="2062"/>
      <c r="F28" s="2062"/>
      <c r="G28" s="1977"/>
      <c r="H28" s="287"/>
      <c r="I28" s="287"/>
      <c r="J28" s="287"/>
      <c r="K28" s="287"/>
      <c r="L28" s="287"/>
      <c r="M28" s="287"/>
      <c r="N28" s="287"/>
      <c r="O28" s="287"/>
      <c r="P28" s="287"/>
      <c r="Q28" s="287"/>
      <c r="R28" s="287"/>
      <c r="W28" s="325"/>
      <c r="X28" s="325">
        <v>27</v>
      </c>
    </row>
    <row r="29" spans="1:24" x14ac:dyDescent="0.4">
      <c r="A29" s="287"/>
      <c r="B29" s="287"/>
      <c r="C29" s="287"/>
      <c r="D29" s="287"/>
      <c r="E29" s="287"/>
      <c r="F29" s="287"/>
      <c r="G29" s="287"/>
      <c r="H29" s="287"/>
      <c r="I29" s="287"/>
      <c r="J29" s="287"/>
      <c r="K29" s="287"/>
      <c r="L29" s="287"/>
      <c r="M29" s="287"/>
      <c r="N29" s="287"/>
      <c r="O29" s="287"/>
      <c r="P29" s="287"/>
      <c r="Q29" s="287"/>
      <c r="R29" s="287"/>
      <c r="W29" s="325"/>
      <c r="X29" s="325">
        <v>28</v>
      </c>
    </row>
    <row r="30" spans="1:24" x14ac:dyDescent="0.4">
      <c r="A30" s="287"/>
      <c r="B30" s="287"/>
      <c r="C30" s="287"/>
      <c r="D30" s="287"/>
      <c r="E30" s="287"/>
      <c r="F30" s="287"/>
      <c r="G30" s="287"/>
      <c r="H30" s="287"/>
      <c r="I30" s="287"/>
      <c r="J30" s="287"/>
      <c r="K30" s="287"/>
      <c r="L30" s="287"/>
      <c r="M30" s="287"/>
      <c r="N30" s="287"/>
      <c r="O30" s="287"/>
      <c r="P30" s="287"/>
      <c r="Q30" s="287"/>
      <c r="R30" s="287"/>
      <c r="W30" s="325"/>
      <c r="X30" s="325">
        <v>29</v>
      </c>
    </row>
    <row r="31" spans="1:24" x14ac:dyDescent="0.4">
      <c r="A31" s="287"/>
      <c r="B31" s="287" t="s">
        <v>743</v>
      </c>
      <c r="C31" s="287"/>
      <c r="D31" s="287"/>
      <c r="E31" s="287"/>
      <c r="F31" s="287"/>
      <c r="G31" s="287"/>
      <c r="H31" s="287"/>
      <c r="I31" s="287"/>
      <c r="J31" s="287"/>
      <c r="K31" s="287"/>
      <c r="L31" s="287"/>
      <c r="M31" s="287"/>
      <c r="N31" s="287"/>
      <c r="O31" s="287"/>
      <c r="P31" s="287"/>
      <c r="Q31" s="287"/>
      <c r="R31" s="287"/>
      <c r="W31" s="325"/>
      <c r="X31" s="325">
        <v>30</v>
      </c>
    </row>
    <row r="32" spans="1:24" x14ac:dyDescent="0.4">
      <c r="A32" s="287"/>
      <c r="B32" s="2057">
        <v>1</v>
      </c>
      <c r="C32" s="408" t="s">
        <v>587</v>
      </c>
      <c r="D32" s="508"/>
      <c r="E32" s="508"/>
      <c r="F32" s="508"/>
      <c r="G32" s="508"/>
      <c r="H32" s="287"/>
      <c r="I32" s="287"/>
      <c r="J32" s="287"/>
      <c r="K32" s="287"/>
      <c r="L32" s="287"/>
      <c r="M32" s="287"/>
      <c r="N32" s="287"/>
      <c r="O32" s="287"/>
      <c r="P32" s="287"/>
      <c r="Q32" s="287"/>
      <c r="R32" s="287"/>
      <c r="W32" s="325"/>
      <c r="X32" s="325">
        <v>31</v>
      </c>
    </row>
    <row r="33" spans="1:18" x14ac:dyDescent="0.4">
      <c r="A33" s="287"/>
      <c r="B33" s="2057"/>
      <c r="C33" s="408" t="s">
        <v>517</v>
      </c>
      <c r="D33" s="508"/>
      <c r="E33" s="508"/>
      <c r="F33" s="508"/>
      <c r="G33" s="508"/>
      <c r="H33" s="287"/>
      <c r="I33" s="287"/>
      <c r="J33" s="287"/>
      <c r="K33" s="287"/>
      <c r="L33" s="287"/>
      <c r="M33" s="287"/>
      <c r="N33" s="287"/>
      <c r="O33" s="287"/>
      <c r="P33" s="287"/>
      <c r="Q33" s="287"/>
      <c r="R33" s="287"/>
    </row>
    <row r="34" spans="1:18" x14ac:dyDescent="0.4">
      <c r="A34" s="287"/>
      <c r="B34" s="2057"/>
      <c r="C34" s="408" t="s">
        <v>585</v>
      </c>
      <c r="D34" s="512"/>
      <c r="E34" s="512"/>
      <c r="F34" s="512"/>
      <c r="G34" s="512"/>
      <c r="H34" s="287"/>
      <c r="I34" s="287"/>
      <c r="J34" s="287"/>
      <c r="K34" s="287"/>
      <c r="L34" s="287"/>
      <c r="M34" s="287"/>
      <c r="N34" s="287"/>
      <c r="O34" s="287"/>
      <c r="P34" s="287"/>
      <c r="Q34" s="287"/>
      <c r="R34" s="287"/>
    </row>
    <row r="35" spans="1:18" x14ac:dyDescent="0.4">
      <c r="A35" s="287"/>
      <c r="B35" s="2057"/>
      <c r="C35" s="408" t="s">
        <v>586</v>
      </c>
      <c r="D35" s="508"/>
      <c r="E35" s="508"/>
      <c r="F35" s="508"/>
      <c r="G35" s="508"/>
      <c r="H35" s="287"/>
      <c r="I35" s="287"/>
      <c r="J35" s="287"/>
      <c r="K35" s="287"/>
      <c r="L35" s="287"/>
      <c r="M35" s="287"/>
      <c r="N35" s="287"/>
      <c r="O35" s="287"/>
      <c r="P35" s="287"/>
      <c r="Q35" s="287"/>
      <c r="R35" s="287"/>
    </row>
    <row r="36" spans="1:18" x14ac:dyDescent="0.4">
      <c r="A36" s="287"/>
      <c r="B36" s="2057">
        <v>2</v>
      </c>
      <c r="C36" s="408" t="s">
        <v>587</v>
      </c>
      <c r="D36" s="508"/>
      <c r="E36" s="508"/>
      <c r="F36" s="508"/>
      <c r="G36" s="508"/>
      <c r="H36" s="287"/>
      <c r="I36" s="287"/>
      <c r="J36" s="287"/>
      <c r="K36" s="287"/>
      <c r="L36" s="287"/>
      <c r="M36" s="287"/>
      <c r="N36" s="287"/>
      <c r="O36" s="287"/>
      <c r="P36" s="287"/>
      <c r="Q36" s="287"/>
      <c r="R36" s="287"/>
    </row>
    <row r="37" spans="1:18" x14ac:dyDescent="0.4">
      <c r="A37" s="287"/>
      <c r="B37" s="2057"/>
      <c r="C37" s="408" t="s">
        <v>517</v>
      </c>
      <c r="D37" s="508"/>
      <c r="E37" s="508"/>
      <c r="F37" s="508"/>
      <c r="G37" s="508"/>
      <c r="H37" s="287"/>
      <c r="I37" s="287"/>
      <c r="J37" s="287"/>
      <c r="K37" s="287"/>
      <c r="L37" s="287"/>
      <c r="M37" s="287"/>
      <c r="N37" s="287"/>
      <c r="O37" s="287"/>
      <c r="P37" s="287"/>
      <c r="Q37" s="287"/>
      <c r="R37" s="287"/>
    </row>
    <row r="38" spans="1:18" x14ac:dyDescent="0.4">
      <c r="A38" s="287"/>
      <c r="B38" s="2057"/>
      <c r="C38" s="408" t="s">
        <v>585</v>
      </c>
      <c r="D38" s="512"/>
      <c r="E38" s="512"/>
      <c r="F38" s="512"/>
      <c r="G38" s="512"/>
      <c r="H38" s="287"/>
      <c r="I38" s="287"/>
      <c r="J38" s="287"/>
      <c r="K38" s="287"/>
      <c r="L38" s="287"/>
      <c r="M38" s="287"/>
      <c r="N38" s="287"/>
      <c r="O38" s="287"/>
      <c r="P38" s="287"/>
      <c r="Q38" s="287"/>
      <c r="R38" s="287"/>
    </row>
    <row r="39" spans="1:18" x14ac:dyDescent="0.4">
      <c r="A39" s="287"/>
      <c r="B39" s="2057"/>
      <c r="C39" s="408" t="s">
        <v>586</v>
      </c>
      <c r="D39" s="508"/>
      <c r="E39" s="508"/>
      <c r="F39" s="508"/>
      <c r="G39" s="508"/>
      <c r="H39" s="287"/>
      <c r="I39" s="287"/>
      <c r="J39" s="287"/>
      <c r="K39" s="287"/>
      <c r="L39" s="287"/>
      <c r="M39" s="287"/>
      <c r="N39" s="287"/>
      <c r="O39" s="287"/>
      <c r="P39" s="287"/>
      <c r="Q39" s="287"/>
      <c r="R39" s="287"/>
    </row>
    <row r="40" spans="1:18" x14ac:dyDescent="0.4">
      <c r="A40" s="287"/>
      <c r="B40" s="2057">
        <v>3</v>
      </c>
      <c r="C40" s="408" t="s">
        <v>587</v>
      </c>
      <c r="D40" s="508"/>
      <c r="E40" s="508"/>
      <c r="F40" s="508"/>
      <c r="G40" s="508"/>
      <c r="H40" s="287"/>
      <c r="I40" s="287"/>
      <c r="J40" s="287"/>
      <c r="K40" s="287"/>
      <c r="L40" s="287"/>
      <c r="M40" s="287"/>
      <c r="N40" s="287"/>
      <c r="O40" s="287"/>
      <c r="P40" s="287"/>
      <c r="Q40" s="287"/>
      <c r="R40" s="287"/>
    </row>
    <row r="41" spans="1:18" x14ac:dyDescent="0.4">
      <c r="A41" s="287"/>
      <c r="B41" s="2057"/>
      <c r="C41" s="408" t="s">
        <v>517</v>
      </c>
      <c r="D41" s="508"/>
      <c r="E41" s="508"/>
      <c r="F41" s="508"/>
      <c r="G41" s="508"/>
      <c r="H41" s="287"/>
      <c r="I41" s="287"/>
      <c r="J41" s="287"/>
      <c r="K41" s="287"/>
      <c r="L41" s="287"/>
      <c r="M41" s="287"/>
      <c r="N41" s="287"/>
      <c r="O41" s="287"/>
      <c r="P41" s="287"/>
      <c r="Q41" s="287"/>
      <c r="R41" s="287"/>
    </row>
    <row r="42" spans="1:18" x14ac:dyDescent="0.4">
      <c r="A42" s="287"/>
      <c r="B42" s="2057"/>
      <c r="C42" s="408" t="s">
        <v>585</v>
      </c>
      <c r="D42" s="512"/>
      <c r="E42" s="512"/>
      <c r="F42" s="512"/>
      <c r="G42" s="512"/>
      <c r="H42" s="287"/>
      <c r="I42" s="287"/>
      <c r="J42" s="287"/>
      <c r="K42" s="287"/>
      <c r="L42" s="287"/>
      <c r="M42" s="287"/>
      <c r="N42" s="287"/>
      <c r="O42" s="287"/>
      <c r="P42" s="287"/>
      <c r="Q42" s="287"/>
      <c r="R42" s="287"/>
    </row>
    <row r="43" spans="1:18" x14ac:dyDescent="0.4">
      <c r="A43" s="287"/>
      <c r="B43" s="2057"/>
      <c r="C43" s="408" t="s">
        <v>586</v>
      </c>
      <c r="D43" s="508"/>
      <c r="E43" s="508"/>
      <c r="F43" s="508"/>
      <c r="G43" s="508"/>
      <c r="H43" s="287"/>
      <c r="I43" s="287"/>
      <c r="J43" s="287"/>
      <c r="K43" s="287"/>
      <c r="L43" s="287"/>
      <c r="M43" s="287"/>
      <c r="N43" s="287"/>
      <c r="O43" s="287"/>
      <c r="P43" s="287"/>
      <c r="Q43" s="287"/>
      <c r="R43" s="287"/>
    </row>
    <row r="44" spans="1:18" x14ac:dyDescent="0.4">
      <c r="A44" s="287"/>
      <c r="B44" s="287"/>
      <c r="C44" s="287"/>
      <c r="D44" s="287"/>
      <c r="E44" s="287"/>
      <c r="F44" s="287"/>
      <c r="G44" s="287"/>
      <c r="H44" s="287"/>
      <c r="I44" s="287"/>
      <c r="J44" s="287"/>
      <c r="K44" s="287"/>
      <c r="L44" s="287"/>
      <c r="M44" s="287"/>
      <c r="N44" s="287"/>
      <c r="O44" s="287"/>
      <c r="P44" s="287"/>
      <c r="Q44" s="287"/>
      <c r="R44" s="287"/>
    </row>
    <row r="45" spans="1:18" x14ac:dyDescent="0.4">
      <c r="A45" s="287"/>
      <c r="B45" s="287"/>
      <c r="C45" s="287"/>
      <c r="D45" s="287"/>
      <c r="E45" s="287"/>
      <c r="F45" s="287"/>
      <c r="G45" s="287"/>
      <c r="H45" s="287"/>
      <c r="I45" s="287"/>
      <c r="J45" s="287"/>
      <c r="K45" s="287"/>
      <c r="L45" s="287"/>
      <c r="M45" s="287"/>
      <c r="N45" s="287"/>
      <c r="O45" s="287"/>
      <c r="P45" s="287"/>
      <c r="Q45" s="287"/>
      <c r="R45" s="287"/>
    </row>
  </sheetData>
  <sheetProtection algorithmName="SHA-512" hashValue="YPXrRzjHudJljZ8J0NWWDQ5gHEk8s2C1l4Rb9ZORwCgniGld8MRJ7sTTHivX+6m+JWKjLmpUVEixunGW20X5Dg==" saltValue="C3YpScv+hrUDmZkuPva8Sw==" spinCount="100000" sheet="1" objects="1" scenarios="1"/>
  <mergeCells count="59">
    <mergeCell ref="D8:G8"/>
    <mergeCell ref="D9:G9"/>
    <mergeCell ref="B5:B10"/>
    <mergeCell ref="B11:B16"/>
    <mergeCell ref="D11:G11"/>
    <mergeCell ref="D12:G12"/>
    <mergeCell ref="D14:G14"/>
    <mergeCell ref="D15:G15"/>
    <mergeCell ref="D16:G16"/>
    <mergeCell ref="D5:G5"/>
    <mergeCell ref="D6:G6"/>
    <mergeCell ref="D10:G10"/>
    <mergeCell ref="B17:B22"/>
    <mergeCell ref="D17:G17"/>
    <mergeCell ref="D18:G18"/>
    <mergeCell ref="D20:G20"/>
    <mergeCell ref="D21:G21"/>
    <mergeCell ref="D22:G22"/>
    <mergeCell ref="B23:B28"/>
    <mergeCell ref="D23:G23"/>
    <mergeCell ref="D24:G24"/>
    <mergeCell ref="D26:G26"/>
    <mergeCell ref="D27:G27"/>
    <mergeCell ref="D28:G28"/>
    <mergeCell ref="I5:I10"/>
    <mergeCell ref="K5:N5"/>
    <mergeCell ref="K6:N6"/>
    <mergeCell ref="K8:N8"/>
    <mergeCell ref="K9:N9"/>
    <mergeCell ref="K10:N10"/>
    <mergeCell ref="I11:I16"/>
    <mergeCell ref="K11:N11"/>
    <mergeCell ref="K12:N12"/>
    <mergeCell ref="K14:N14"/>
    <mergeCell ref="K15:N15"/>
    <mergeCell ref="K16:N16"/>
    <mergeCell ref="D39:G39"/>
    <mergeCell ref="I17:I22"/>
    <mergeCell ref="K17:N17"/>
    <mergeCell ref="K18:N18"/>
    <mergeCell ref="K20:N20"/>
    <mergeCell ref="K21:N21"/>
    <mergeCell ref="K22:N22"/>
    <mergeCell ref="B2:C2"/>
    <mergeCell ref="I3:N4"/>
    <mergeCell ref="B40:B43"/>
    <mergeCell ref="D40:G40"/>
    <mergeCell ref="D41:G41"/>
    <mergeCell ref="D42:G42"/>
    <mergeCell ref="D43:G43"/>
    <mergeCell ref="B32:B35"/>
    <mergeCell ref="D32:G32"/>
    <mergeCell ref="D33:G33"/>
    <mergeCell ref="D34:G34"/>
    <mergeCell ref="D35:G35"/>
    <mergeCell ref="B36:B39"/>
    <mergeCell ref="D36:G36"/>
    <mergeCell ref="D37:G37"/>
    <mergeCell ref="D38:G38"/>
  </mergeCells>
  <phoneticPr fontId="10"/>
  <dataValidations count="12">
    <dataValidation imeMode="fullKatakana" allowBlank="1" showInputMessage="1" showErrorMessage="1" sqref="D5:G5 D11:G11 D17:G17 D23:G23 D40:G40 K17:N17 K11:N11 K5:N5 D36:G36"/>
    <dataValidation type="list" imeMode="halfAlpha" allowBlank="1" showInputMessage="1" showErrorMessage="1" sqref="L19">
      <formula1>INDIRECT(K19)</formula1>
    </dataValidation>
    <dataValidation type="list" imeMode="hiragana" allowBlank="1" showInputMessage="1" showErrorMessage="1" sqref="D25">
      <formula1>$T$2:$T$5</formula1>
    </dataValidation>
    <dataValidation type="list" imeMode="hiragana" allowBlank="1" showInputMessage="1" showErrorMessage="1" sqref="K19">
      <formula1>$T$5:$T$6</formula1>
    </dataValidation>
    <dataValidation imeMode="hiragana" allowBlank="1" showInputMessage="1" showErrorMessage="1" sqref="D6:G6 D9:G9 D43:G43 D12:G12 D15:G15 D41:G41 D18:G18 D21:G21 D33:G33 D24:G24 D27:G27 D35:G35 K6:N6 K9:N9 D37:G37 K12:N12 K15:N15 D39:G39 K18:N18 K21:N21"/>
    <dataValidation type="list" imeMode="hiragana" allowBlank="1" showInputMessage="1" showErrorMessage="1" sqref="D7 D13 D19">
      <formula1>$T$2:$T$5</formula1>
    </dataValidation>
    <dataValidation type="list" imeMode="halfAlpha" allowBlank="1" showInputMessage="1" showErrorMessage="1" sqref="E7 E13 E19 E25 L7 L13">
      <formula1>INDIRECT(D7)</formula1>
    </dataValidation>
    <dataValidation type="list" imeMode="hiragana" allowBlank="1" showInputMessage="1" showErrorMessage="1" sqref="K7 K13">
      <formula1>$T$5:$T$6</formula1>
    </dataValidation>
    <dataValidation type="textLength" imeMode="halfAlpha" operator="equal" allowBlank="1" showInputMessage="1" showErrorMessage="1" errorTitle="無効な入力" error="桁数が不足しています。12桁で入力してください。" sqref="D8:G8 D14:G14 D20:G20 D26:G26 K20:N20 K14:N14 K8:N8 D34:G34 D38:G38 D42:G42">
      <formula1>12</formula1>
    </dataValidation>
    <dataValidation type="list" imeMode="hiragana" allowBlank="1" showInputMessage="1" showErrorMessage="1" sqref="D10:G10 D16:G16 D22:G22 D28:G28 K10:N10 K16:N16 K22:N22">
      <formula1>$Y$2:$Y$3</formula1>
    </dataValidation>
    <dataValidation type="list" imeMode="halfAlpha" allowBlank="1" showInputMessage="1" showErrorMessage="1" sqref="F7 F13 F19 F25 M7 M13 M19">
      <formula1>$W$2:$W$13</formula1>
    </dataValidation>
    <dataValidation type="list" imeMode="halfAlpha" allowBlank="1" showInputMessage="1" showErrorMessage="1" sqref="G7 G13 G19 G25 N7 N13 N19">
      <formula1>$X$2:$X$32</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R35"/>
  <sheetViews>
    <sheetView showGridLines="0" showRowColHeaders="0" zoomScaleNormal="100" workbookViewId="0"/>
  </sheetViews>
  <sheetFormatPr defaultRowHeight="18.75" x14ac:dyDescent="0.4"/>
  <cols>
    <col min="1" max="1" width="0.875" style="325" customWidth="1"/>
    <col min="2" max="2" width="9" style="321"/>
    <col min="3" max="3" width="13.25" style="321" customWidth="1"/>
    <col min="4" max="4" width="4.375" style="321" customWidth="1"/>
    <col min="5" max="7" width="7" style="321" customWidth="1"/>
    <col min="8" max="11" width="9" style="321"/>
    <col min="12" max="12" width="9" style="321" customWidth="1"/>
    <col min="13" max="17" width="9" style="321" hidden="1" customWidth="1"/>
    <col min="18" max="18" width="0" style="321" hidden="1" customWidth="1"/>
    <col min="19" max="16384" width="9" style="321"/>
  </cols>
  <sheetData>
    <row r="1" spans="2:18" s="325" customFormat="1" ht="5.25" customHeight="1" x14ac:dyDescent="0.4"/>
    <row r="2" spans="2:18" ht="20.25" x14ac:dyDescent="0.4">
      <c r="B2" s="2050" t="s">
        <v>688</v>
      </c>
      <c r="C2" s="2051"/>
      <c r="D2" s="2052"/>
      <c r="E2" s="287"/>
      <c r="F2" s="287"/>
      <c r="G2" s="287"/>
      <c r="H2" s="287"/>
      <c r="I2" s="287"/>
      <c r="J2" s="287"/>
      <c r="K2" s="287"/>
      <c r="M2" s="321" t="s">
        <v>546</v>
      </c>
      <c r="O2" s="321" t="s">
        <v>551</v>
      </c>
      <c r="P2" s="321" t="s">
        <v>307</v>
      </c>
      <c r="Q2" s="321" t="s">
        <v>584</v>
      </c>
      <c r="R2" s="321" t="s">
        <v>537</v>
      </c>
    </row>
    <row r="3" spans="2:18" ht="20.25" x14ac:dyDescent="0.4">
      <c r="B3" s="322" t="s">
        <v>669</v>
      </c>
      <c r="C3" s="287"/>
      <c r="D3" s="287"/>
      <c r="E3" s="287"/>
      <c r="F3" s="287"/>
      <c r="G3" s="287"/>
      <c r="H3" s="287"/>
      <c r="I3" s="287"/>
      <c r="J3" s="287"/>
      <c r="K3" s="287"/>
    </row>
    <row r="4" spans="2:18" x14ac:dyDescent="0.4">
      <c r="B4" s="287"/>
      <c r="C4" s="287"/>
      <c r="D4" s="287"/>
      <c r="E4" s="287"/>
      <c r="F4" s="287"/>
      <c r="G4" s="287"/>
      <c r="H4" s="287"/>
      <c r="I4" s="287"/>
      <c r="J4" s="287"/>
      <c r="K4" s="287"/>
      <c r="O4" s="321" t="s">
        <v>552</v>
      </c>
    </row>
    <row r="5" spans="2:18" x14ac:dyDescent="0.4">
      <c r="B5" s="287"/>
      <c r="C5" s="287"/>
      <c r="D5" s="287"/>
      <c r="E5" s="287"/>
      <c r="F5" s="287"/>
      <c r="G5" s="287"/>
      <c r="H5" s="287"/>
      <c r="I5" s="287"/>
      <c r="J5" s="287"/>
      <c r="K5" s="287"/>
      <c r="O5" s="321" t="s">
        <v>553</v>
      </c>
    </row>
    <row r="6" spans="2:18" x14ac:dyDescent="0.4">
      <c r="B6" s="287"/>
      <c r="C6" s="287"/>
      <c r="D6" s="287"/>
      <c r="E6" s="287"/>
      <c r="F6" s="287"/>
      <c r="G6" s="287"/>
      <c r="H6" s="287"/>
      <c r="I6" s="287"/>
      <c r="J6" s="287"/>
      <c r="K6" s="287"/>
      <c r="O6" s="321" t="s">
        <v>554</v>
      </c>
    </row>
    <row r="7" spans="2:18" x14ac:dyDescent="0.4">
      <c r="B7" s="287"/>
      <c r="C7" s="287"/>
      <c r="D7" s="287"/>
      <c r="E7" s="287"/>
      <c r="F7" s="287"/>
      <c r="G7" s="287"/>
      <c r="H7" s="287"/>
      <c r="I7" s="287"/>
      <c r="J7" s="287"/>
      <c r="K7" s="287"/>
      <c r="O7" s="321" t="s">
        <v>555</v>
      </c>
    </row>
    <row r="8" spans="2:18" x14ac:dyDescent="0.4">
      <c r="B8" s="287"/>
      <c r="C8" s="287"/>
      <c r="D8" s="287"/>
      <c r="E8" s="287"/>
      <c r="F8" s="287"/>
      <c r="G8" s="287"/>
      <c r="H8" s="287"/>
      <c r="I8" s="287"/>
      <c r="J8" s="287"/>
      <c r="K8" s="287"/>
      <c r="O8" s="321" t="s">
        <v>556</v>
      </c>
    </row>
    <row r="9" spans="2:18" x14ac:dyDescent="0.4">
      <c r="B9" s="287"/>
      <c r="C9" s="287"/>
      <c r="D9" s="287"/>
      <c r="E9" s="287"/>
      <c r="F9" s="287"/>
      <c r="G9" s="287"/>
      <c r="H9" s="287"/>
      <c r="I9" s="287"/>
      <c r="J9" s="287"/>
      <c r="K9" s="287"/>
      <c r="O9" s="321" t="s">
        <v>557</v>
      </c>
    </row>
    <row r="10" spans="2:18" x14ac:dyDescent="0.4">
      <c r="B10" s="287"/>
      <c r="C10" s="287"/>
      <c r="D10" s="287"/>
      <c r="E10" s="287"/>
      <c r="F10" s="287"/>
      <c r="G10" s="287"/>
      <c r="H10" s="287"/>
      <c r="I10" s="287"/>
      <c r="J10" s="287"/>
      <c r="K10" s="287"/>
      <c r="O10" s="321" t="s">
        <v>558</v>
      </c>
    </row>
    <row r="11" spans="2:18" x14ac:dyDescent="0.4">
      <c r="B11" s="287"/>
      <c r="C11" s="287"/>
      <c r="D11" s="287"/>
      <c r="E11" s="287"/>
      <c r="F11" s="287"/>
      <c r="G11" s="287"/>
      <c r="H11" s="287"/>
      <c r="I11" s="287"/>
      <c r="J11" s="287"/>
      <c r="K11" s="287"/>
      <c r="O11" s="321" t="s">
        <v>559</v>
      </c>
    </row>
    <row r="12" spans="2:18" x14ac:dyDescent="0.4">
      <c r="B12" s="287"/>
      <c r="C12" s="287"/>
      <c r="D12" s="287"/>
      <c r="E12" s="287"/>
      <c r="F12" s="287"/>
      <c r="G12" s="287"/>
      <c r="H12" s="287"/>
      <c r="I12" s="287"/>
      <c r="J12" s="287"/>
      <c r="K12" s="287"/>
      <c r="O12" s="321" t="s">
        <v>560</v>
      </c>
    </row>
    <row r="13" spans="2:18" x14ac:dyDescent="0.4">
      <c r="B13" s="287"/>
      <c r="C13" s="287"/>
      <c r="D13" s="287"/>
      <c r="E13" s="287"/>
      <c r="F13" s="287"/>
      <c r="G13" s="287"/>
      <c r="H13" s="287"/>
      <c r="I13" s="287"/>
      <c r="J13" s="287"/>
      <c r="K13" s="287"/>
      <c r="O13" s="321" t="s">
        <v>561</v>
      </c>
    </row>
    <row r="14" spans="2:18" x14ac:dyDescent="0.4">
      <c r="B14" s="287"/>
      <c r="C14" s="287"/>
      <c r="D14" s="287"/>
      <c r="E14" s="287"/>
      <c r="F14" s="287"/>
      <c r="G14" s="287"/>
      <c r="H14" s="287"/>
      <c r="I14" s="287"/>
      <c r="J14" s="287"/>
      <c r="K14" s="287"/>
      <c r="O14" s="321" t="s">
        <v>562</v>
      </c>
    </row>
    <row r="15" spans="2:18" x14ac:dyDescent="0.4">
      <c r="B15" s="287"/>
      <c r="C15" s="287"/>
      <c r="D15" s="287"/>
      <c r="E15" s="287"/>
      <c r="F15" s="287"/>
      <c r="G15" s="287"/>
      <c r="H15" s="287"/>
      <c r="I15" s="287"/>
      <c r="J15" s="287"/>
      <c r="K15" s="287"/>
      <c r="O15" s="321" t="s">
        <v>563</v>
      </c>
    </row>
    <row r="16" spans="2:18" x14ac:dyDescent="0.4">
      <c r="B16" s="287"/>
      <c r="C16" s="287"/>
      <c r="D16" s="287"/>
      <c r="E16" s="287"/>
      <c r="F16" s="287"/>
      <c r="G16" s="287"/>
      <c r="H16" s="287"/>
      <c r="I16" s="287"/>
      <c r="J16" s="287"/>
      <c r="K16" s="287"/>
      <c r="O16" s="321" t="s">
        <v>564</v>
      </c>
    </row>
    <row r="17" spans="2:15" x14ac:dyDescent="0.4">
      <c r="B17" s="287"/>
      <c r="C17" s="287"/>
      <c r="D17" s="287"/>
      <c r="E17" s="287"/>
      <c r="F17" s="287"/>
      <c r="G17" s="287"/>
      <c r="H17" s="287"/>
      <c r="I17" s="287"/>
      <c r="J17" s="287"/>
      <c r="K17" s="287"/>
      <c r="O17" s="321" t="s">
        <v>565</v>
      </c>
    </row>
    <row r="18" spans="2:15" x14ac:dyDescent="0.4">
      <c r="B18" s="287"/>
      <c r="C18" s="287"/>
      <c r="D18" s="287"/>
      <c r="E18" s="287"/>
      <c r="F18" s="287"/>
      <c r="G18" s="287"/>
      <c r="H18" s="287"/>
      <c r="I18" s="287"/>
      <c r="J18" s="287"/>
      <c r="K18" s="287"/>
      <c r="O18" s="321" t="s">
        <v>566</v>
      </c>
    </row>
    <row r="19" spans="2:15" x14ac:dyDescent="0.4">
      <c r="B19" s="287"/>
      <c r="C19" s="287"/>
      <c r="D19" s="287"/>
      <c r="E19" s="287"/>
      <c r="F19" s="287"/>
      <c r="G19" s="287"/>
      <c r="H19" s="287"/>
      <c r="I19" s="287"/>
      <c r="J19" s="287"/>
      <c r="K19" s="287"/>
      <c r="O19" s="321" t="s">
        <v>567</v>
      </c>
    </row>
    <row r="20" spans="2:15" x14ac:dyDescent="0.4">
      <c r="O20" s="321" t="s">
        <v>568</v>
      </c>
    </row>
    <row r="21" spans="2:15" x14ac:dyDescent="0.4">
      <c r="O21" s="321" t="s">
        <v>569</v>
      </c>
    </row>
    <row r="22" spans="2:15" x14ac:dyDescent="0.4">
      <c r="O22" s="321" t="s">
        <v>570</v>
      </c>
    </row>
    <row r="23" spans="2:15" x14ac:dyDescent="0.4">
      <c r="O23" s="321" t="s">
        <v>571</v>
      </c>
    </row>
    <row r="24" spans="2:15" x14ac:dyDescent="0.4">
      <c r="O24" s="321" t="s">
        <v>572</v>
      </c>
    </row>
    <row r="25" spans="2:15" ht="20.25" x14ac:dyDescent="0.4">
      <c r="B25" s="294" t="s">
        <v>670</v>
      </c>
      <c r="O25" s="321" t="s">
        <v>573</v>
      </c>
    </row>
    <row r="26" spans="2:15" x14ac:dyDescent="0.4">
      <c r="O26" s="321" t="s">
        <v>574</v>
      </c>
    </row>
    <row r="27" spans="2:15" x14ac:dyDescent="0.4">
      <c r="O27" s="321" t="s">
        <v>575</v>
      </c>
    </row>
    <row r="28" spans="2:15" x14ac:dyDescent="0.4">
      <c r="O28" s="321" t="s">
        <v>576</v>
      </c>
    </row>
    <row r="29" spans="2:15" x14ac:dyDescent="0.4">
      <c r="O29" s="321" t="s">
        <v>577</v>
      </c>
    </row>
    <row r="30" spans="2:15" x14ac:dyDescent="0.4">
      <c r="O30" s="321" t="s">
        <v>578</v>
      </c>
    </row>
    <row r="31" spans="2:15" x14ac:dyDescent="0.4">
      <c r="O31" s="321" t="s">
        <v>579</v>
      </c>
    </row>
    <row r="32" spans="2:15" x14ac:dyDescent="0.4">
      <c r="O32" s="321" t="s">
        <v>580</v>
      </c>
    </row>
    <row r="33" spans="15:15" x14ac:dyDescent="0.4">
      <c r="O33" s="321" t="s">
        <v>581</v>
      </c>
    </row>
    <row r="34" spans="15:15" x14ac:dyDescent="0.4">
      <c r="O34" s="321" t="s">
        <v>582</v>
      </c>
    </row>
    <row r="35" spans="15:15" x14ac:dyDescent="0.4">
      <c r="O35" s="321" t="s">
        <v>583</v>
      </c>
    </row>
  </sheetData>
  <sheetProtection algorithmName="SHA-512" hashValue="HYAfBlWDo0aBgYFnRPYRJ8gCv1ufooh98qp3yjCJd09FfqfZv8ux62D3bk/8/curczCuiUsnBKuIkfpXxxkS3g==" saltValue="RuuP8eLjp1/iMoD5/VSiUw==" spinCount="100000" sheet="1" objects="1" scenarios="1"/>
  <mergeCells count="1">
    <mergeCell ref="B2:D2"/>
  </mergeCells>
  <phoneticPr fontId="10"/>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2"/>
  <sheetViews>
    <sheetView showGridLines="0" showRowColHeaders="0" workbookViewId="0"/>
  </sheetViews>
  <sheetFormatPr defaultRowHeight="18.75" x14ac:dyDescent="0.4"/>
  <cols>
    <col min="1" max="1" width="0.875" style="325" customWidth="1"/>
  </cols>
  <sheetData>
    <row r="1" spans="1:4" s="325" customFormat="1" ht="5.25" customHeight="1" x14ac:dyDescent="0.4"/>
    <row r="2" spans="1:4" ht="20.25" x14ac:dyDescent="0.4">
      <c r="A2" s="357"/>
      <c r="B2" s="2050" t="s">
        <v>739</v>
      </c>
      <c r="C2" s="2051"/>
      <c r="D2" s="2052"/>
    </row>
  </sheetData>
  <sheetProtection sheet="1" objects="1" scenarios="1"/>
  <mergeCells count="1">
    <mergeCell ref="B2:D2"/>
  </mergeCells>
  <phoneticPr fontId="10"/>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F29"/>
  <sheetViews>
    <sheetView topLeftCell="A13" workbookViewId="0">
      <selection activeCell="F4" sqref="F4"/>
    </sheetView>
  </sheetViews>
  <sheetFormatPr defaultRowHeight="18.75" x14ac:dyDescent="0.4"/>
  <cols>
    <col min="1" max="1" width="9" style="132"/>
    <col min="2" max="4" width="22.75" style="132" customWidth="1"/>
    <col min="5" max="5" width="15" style="132" customWidth="1"/>
    <col min="6" max="6" width="19.25" style="132" customWidth="1"/>
    <col min="7" max="16384" width="9" style="132"/>
  </cols>
  <sheetData>
    <row r="1" spans="2:6" ht="19.5" thickBot="1" x14ac:dyDescent="0.45"/>
    <row r="2" spans="2:6" ht="24.75" thickBot="1" x14ac:dyDescent="0.45">
      <c r="B2" s="2069" t="s">
        <v>362</v>
      </c>
      <c r="C2" s="2070"/>
      <c r="D2" s="2071" t="s">
        <v>363</v>
      </c>
      <c r="F2" s="2073" t="s">
        <v>364</v>
      </c>
    </row>
    <row r="3" spans="2:6" ht="24.75" thickBot="1" x14ac:dyDescent="0.45">
      <c r="B3" s="133" t="s">
        <v>365</v>
      </c>
      <c r="C3" s="134" t="s">
        <v>366</v>
      </c>
      <c r="D3" s="2072"/>
      <c r="F3" s="2074"/>
    </row>
    <row r="4" spans="2:6" s="138" customFormat="1" ht="22.5" customHeight="1" thickBot="1" x14ac:dyDescent="0.45">
      <c r="B4" s="135">
        <f>データ!C2</f>
        <v>0</v>
      </c>
      <c r="C4" s="136">
        <f>データ!C3</f>
        <v>0</v>
      </c>
      <c r="D4" s="137">
        <f>SUM(C9:E16,C21:E28)</f>
        <v>0</v>
      </c>
      <c r="F4" s="139">
        <f>D4</f>
        <v>0</v>
      </c>
    </row>
    <row r="5" spans="2:6" ht="22.5" customHeight="1" thickBot="1" x14ac:dyDescent="0.45">
      <c r="B5" s="2075" t="s">
        <v>367</v>
      </c>
      <c r="C5" s="2076"/>
      <c r="D5" s="140">
        <f>'[2]損通 (公的年金用)'!G2</f>
        <v>0</v>
      </c>
    </row>
    <row r="6" spans="2:6" ht="22.5" customHeight="1" x14ac:dyDescent="0.4"/>
    <row r="7" spans="2:6" ht="22.5" customHeight="1" x14ac:dyDescent="0.4">
      <c r="B7" s="2077" t="s">
        <v>368</v>
      </c>
      <c r="C7" s="2079" t="s">
        <v>369</v>
      </c>
      <c r="D7" s="2080"/>
      <c r="E7" s="2081"/>
    </row>
    <row r="8" spans="2:6" ht="22.5" customHeight="1" x14ac:dyDescent="0.4">
      <c r="B8" s="2078"/>
      <c r="C8" s="141" t="s">
        <v>370</v>
      </c>
      <c r="D8" s="141" t="s">
        <v>371</v>
      </c>
      <c r="E8" s="141" t="s">
        <v>372</v>
      </c>
    </row>
    <row r="9" spans="2:6" ht="22.5" customHeight="1" x14ac:dyDescent="0.4">
      <c r="B9" s="142" t="s">
        <v>373</v>
      </c>
      <c r="C9" s="141" t="s">
        <v>374</v>
      </c>
      <c r="D9" s="141" t="s">
        <v>374</v>
      </c>
      <c r="E9" s="143" t="str">
        <f>IF(AND(20000000&lt;$D$5,$B$4&lt;400001),0,"")</f>
        <v/>
      </c>
    </row>
    <row r="10" spans="2:6" ht="22.5" customHeight="1" x14ac:dyDescent="0.4">
      <c r="B10" s="142" t="s">
        <v>375</v>
      </c>
      <c r="C10" s="141" t="s">
        <v>376</v>
      </c>
      <c r="D10" s="143" t="str">
        <f>IF(AND(10000000&lt;$D$5,$D$5&lt;20000001,$B$4&lt;500001),0,"")</f>
        <v/>
      </c>
      <c r="E10" s="141" t="s">
        <v>376</v>
      </c>
    </row>
    <row r="11" spans="2:6" ht="22.5" customHeight="1" x14ac:dyDescent="0.4">
      <c r="B11" s="142" t="s">
        <v>377</v>
      </c>
      <c r="C11" s="143">
        <f>IF(AND($D$5&lt;10000001,$B$4&lt;600001),0,"")</f>
        <v>0</v>
      </c>
      <c r="D11" s="141" t="s">
        <v>376</v>
      </c>
      <c r="E11" s="141" t="s">
        <v>376</v>
      </c>
    </row>
    <row r="12" spans="2:6" ht="22.5" customHeight="1" x14ac:dyDescent="0.4">
      <c r="B12" s="142" t="s">
        <v>378</v>
      </c>
      <c r="C12" s="144">
        <f>IF(AND($D$5&lt;10000001,600000&lt;$B$4,$B$4&lt;1300001),(ROUNDDOWN($B$4*1,0)-600000),0)</f>
        <v>0</v>
      </c>
      <c r="D12" s="144">
        <f>IF(AND(10000000&lt;$D$5,$D$5&lt;20000001,500000&lt;$B$4,$B$4&lt;1300001),(ROUNDDOWN($B$4*1,0)-500000),0)</f>
        <v>0</v>
      </c>
      <c r="E12" s="144">
        <f>IF(AND(20000000&lt;$D$5,400000&lt;$B$4,$B$4&lt;1300001),(ROUNDDOWN($B$4*1,0)-400000),0)</f>
        <v>0</v>
      </c>
    </row>
    <row r="13" spans="2:6" ht="22.5" customHeight="1" x14ac:dyDescent="0.4">
      <c r="B13" s="142" t="s">
        <v>379</v>
      </c>
      <c r="C13" s="144">
        <f>IF(AND($D$5&lt;10000001,1300000&lt;$B$4,$B$4&lt;4100001),(ROUNDDOWN($B$4*0.75,0)-275000),0)</f>
        <v>0</v>
      </c>
      <c r="D13" s="144">
        <f>IF(AND(10000000&lt;$D$5,$D$5&lt;20000001,1300000&lt;$B$4,$B$4&lt;4100001),(ROUNDDOWN($B$4*0.75,0)-175000),0)</f>
        <v>0</v>
      </c>
      <c r="E13" s="144">
        <f>IF(AND(20000000&lt;$D$5,1300000&lt;$B$4,$B$4&lt;4100001),(ROUNDDOWN($B$4*0.75,0)-75000),0)</f>
        <v>0</v>
      </c>
    </row>
    <row r="14" spans="2:6" ht="22.5" customHeight="1" x14ac:dyDescent="0.4">
      <c r="B14" s="142" t="s">
        <v>380</v>
      </c>
      <c r="C14" s="144">
        <f>IF(AND($D$5&lt;10000001,4100000&lt;$B$4,$B$4&lt;7700001),(ROUNDDOWN($B$4*0.85,0)-685000),0)</f>
        <v>0</v>
      </c>
      <c r="D14" s="144">
        <f>IF(AND(10000000&lt;$D$5,$D$5&lt;20000001,4100000&lt;$B$4,$B$4&lt;7700001),(ROUNDDOWN($B$4*0.85,0)-585000),0)</f>
        <v>0</v>
      </c>
      <c r="E14" s="144">
        <f>IF(AND(20000000&lt;$D$5,4100000&lt;$B$4,$B$4&lt;7700001),(ROUNDDOWN($B$4*0.85,0)-485000),0)</f>
        <v>0</v>
      </c>
    </row>
    <row r="15" spans="2:6" ht="22.5" customHeight="1" x14ac:dyDescent="0.4">
      <c r="B15" s="142" t="s">
        <v>381</v>
      </c>
      <c r="C15" s="144">
        <f>IF(AND($D$5&lt;10000001,7700000&lt;$B$4,$B$4&lt;10000001),(ROUNDDOWN($B$4*0.95,0)-1455000),0)</f>
        <v>0</v>
      </c>
      <c r="D15" s="144">
        <f>IF(AND(10000000&lt;$D$5,$D$5&lt;20000001,7700000&lt;$B$4,$B$4&lt;10000001),(ROUNDDOWN($B$4*0.95,0)-1355000),0)</f>
        <v>0</v>
      </c>
      <c r="E15" s="144">
        <f>IF(AND(20000000&lt;$D$5,7700000&lt;$B$4,$B$4&lt;10000001),(ROUNDDOWN($B$4*0.95,0)-1255000),0)</f>
        <v>0</v>
      </c>
    </row>
    <row r="16" spans="2:6" ht="22.5" customHeight="1" x14ac:dyDescent="0.4">
      <c r="B16" s="142" t="s">
        <v>382</v>
      </c>
      <c r="C16" s="144">
        <f>IF(AND($D$5&lt;10000001,10000000&lt;$B$4),$B$4-1955000,0)</f>
        <v>0</v>
      </c>
      <c r="D16" s="144">
        <f>IF(AND(10000000&lt;$D$5,$D$5&lt;20000001,10000000&lt;$B$4),$B$4-1855000,0)</f>
        <v>0</v>
      </c>
      <c r="E16" s="144">
        <f>IF(AND(20000000&lt;$D$5,10000000&lt;$B$4),$B$4-1755000,0)</f>
        <v>0</v>
      </c>
    </row>
    <row r="17" spans="2:5" ht="22.5" customHeight="1" x14ac:dyDescent="0.4">
      <c r="B17" s="145"/>
      <c r="C17" s="145"/>
      <c r="D17" s="145"/>
      <c r="E17" s="145"/>
    </row>
    <row r="18" spans="2:5" ht="22.5" customHeight="1" x14ac:dyDescent="0.4">
      <c r="B18" s="145"/>
      <c r="C18" s="145"/>
      <c r="D18" s="145"/>
      <c r="E18" s="145"/>
    </row>
    <row r="19" spans="2:5" ht="22.5" customHeight="1" x14ac:dyDescent="0.4">
      <c r="B19" s="2068" t="s">
        <v>366</v>
      </c>
      <c r="C19" s="2068" t="s">
        <v>369</v>
      </c>
      <c r="D19" s="2068"/>
      <c r="E19" s="2068"/>
    </row>
    <row r="20" spans="2:5" ht="22.5" customHeight="1" x14ac:dyDescent="0.4">
      <c r="B20" s="2068"/>
      <c r="C20" s="141" t="s">
        <v>370</v>
      </c>
      <c r="D20" s="141" t="s">
        <v>371</v>
      </c>
      <c r="E20" s="141" t="s">
        <v>372</v>
      </c>
    </row>
    <row r="21" spans="2:5" ht="22.5" customHeight="1" x14ac:dyDescent="0.4">
      <c r="B21" s="142" t="s">
        <v>383</v>
      </c>
      <c r="C21" s="141" t="s">
        <v>376</v>
      </c>
      <c r="D21" s="141" t="s">
        <v>376</v>
      </c>
      <c r="E21" s="143" t="str">
        <f>IF(AND(20000000&lt;$D$5,$C$4&lt;900001),0,"")</f>
        <v/>
      </c>
    </row>
    <row r="22" spans="2:5" ht="22.5" customHeight="1" x14ac:dyDescent="0.4">
      <c r="B22" s="142" t="s">
        <v>384</v>
      </c>
      <c r="C22" s="146" t="s">
        <v>376</v>
      </c>
      <c r="D22" s="143" t="str">
        <f>IF(AND(10000000&lt;$D$5,$D$5&lt;20000001,$C$4&lt;1000001),0,"")</f>
        <v/>
      </c>
      <c r="E22" s="146" t="s">
        <v>376</v>
      </c>
    </row>
    <row r="23" spans="2:5" ht="24" x14ac:dyDescent="0.4">
      <c r="B23" s="142" t="s">
        <v>385</v>
      </c>
      <c r="C23" s="143">
        <f>IF(AND($D$5&lt;10000001,$C$4&lt;1100001),0,"")</f>
        <v>0</v>
      </c>
      <c r="D23" s="146" t="s">
        <v>376</v>
      </c>
      <c r="E23" s="146" t="s">
        <v>376</v>
      </c>
    </row>
    <row r="24" spans="2:5" ht="24" x14ac:dyDescent="0.4">
      <c r="B24" s="142" t="s">
        <v>386</v>
      </c>
      <c r="C24" s="144">
        <f>IF(AND($D$5&lt;10000001,1100000&lt;$C$4,$C$4&lt;3300001),(ROUNDDOWN($C$4*1,0)-1100000),0)</f>
        <v>0</v>
      </c>
      <c r="D24" s="144">
        <f>IF(AND(10000000&lt;$D$5,$D$5&lt;20000001,1000000&lt;$C$4,$C$4&lt;3300001),(ROUNDDOWN($C$4*1,0)-1000000),0)</f>
        <v>0</v>
      </c>
      <c r="E24" s="144">
        <f>IF(AND(20000000&lt;$D$5,900000&lt;$C$4,$C$4&lt;3300001),(ROUNDDOWN($C$4*1,0)-900000),0)</f>
        <v>0</v>
      </c>
    </row>
    <row r="25" spans="2:5" ht="24" x14ac:dyDescent="0.4">
      <c r="B25" s="142" t="s">
        <v>387</v>
      </c>
      <c r="C25" s="144">
        <f>IF(AND($D$5&lt;10000001,3300000&lt;$C$4,$C$4&lt;4100001),(ROUNDDOWN($C$4*0.75,0)-275000),0)</f>
        <v>0</v>
      </c>
      <c r="D25" s="144">
        <f>IF(AND(10000000&lt;$D$5,$D$5&lt;20000001,3300000&lt;$C$4,$C$4&lt;4100001),(ROUNDDOWN($C$4*0.75,0)-175000),0)</f>
        <v>0</v>
      </c>
      <c r="E25" s="144">
        <f>IF(AND(20000000&lt;$D$5,3300000&lt;$C$4,$C$4&lt;4100001),(ROUNDDOWN($C$4*0.75,0)-75000),0)</f>
        <v>0</v>
      </c>
    </row>
    <row r="26" spans="2:5" ht="24" x14ac:dyDescent="0.4">
      <c r="B26" s="142" t="s">
        <v>380</v>
      </c>
      <c r="C26" s="144">
        <f>IF(AND($D$5&lt;10000001,4100000&lt;$C$4,$C$4&lt;7700001),(ROUNDDOWN($C$4*0.85,0)-685000),0)</f>
        <v>0</v>
      </c>
      <c r="D26" s="144">
        <f>IF(AND(10000000&lt;$D$5,$D$5&lt;20000001,4100000&lt;$C$4,$C$4&lt;7700001),(ROUNDDOWN($C$4*0.85,0)-585000),0)</f>
        <v>0</v>
      </c>
      <c r="E26" s="144">
        <f>IF(AND(20000000&lt;$D$5,4100000&lt;$C$4,$C$4&lt;7700001),(ROUNDDOWN($C$4*0.85,0)-485000),0)</f>
        <v>0</v>
      </c>
    </row>
    <row r="27" spans="2:5" ht="24" x14ac:dyDescent="0.4">
      <c r="B27" s="142" t="s">
        <v>381</v>
      </c>
      <c r="C27" s="144">
        <f>IF(AND($D$5&lt;10000001,7700000&lt;$C$4,$C$4&lt;10000001),(ROUNDDOWN($C$4*0.95,0)-1455000),0)</f>
        <v>0</v>
      </c>
      <c r="D27" s="144">
        <f>IF(AND(10000000&lt;$D$5,$D$5&lt;20000001,7700000&lt;$C$4,$C$4&lt;10000001),(ROUNDDOWN($C$4*0.95,0)-1355000),0)</f>
        <v>0</v>
      </c>
      <c r="E27" s="144">
        <f>IF(AND(20000000&lt;$D$5,7700000&lt;$C$4,$C$4&lt;10000001),(ROUNDDOWN($C$4*0.95,0)-1255000),0)</f>
        <v>0</v>
      </c>
    </row>
    <row r="28" spans="2:5" ht="24" x14ac:dyDescent="0.4">
      <c r="B28" s="142" t="s">
        <v>382</v>
      </c>
      <c r="C28" s="144">
        <f>IF(AND($D$5&lt;10000001,10000000&lt;$C$4),$C$4-1955000,0)</f>
        <v>0</v>
      </c>
      <c r="D28" s="144">
        <f>IF(AND(10000000&lt;$D$5,$D$5&lt;20000001,10000000&lt;$C$4),$C$4-1855000,0)</f>
        <v>0</v>
      </c>
      <c r="E28" s="144">
        <f>IF(AND(20000000&lt;$D$5,10000000&lt;$C$4),$C$4-1755000,0)</f>
        <v>0</v>
      </c>
    </row>
    <row r="29" spans="2:5" x14ac:dyDescent="0.4">
      <c r="B29" s="145"/>
      <c r="C29" s="145"/>
      <c r="D29" s="145"/>
      <c r="E29" s="145"/>
    </row>
  </sheetData>
  <mergeCells count="8">
    <mergeCell ref="B19:B20"/>
    <mergeCell ref="C19:E19"/>
    <mergeCell ref="B2:C2"/>
    <mergeCell ref="D2:D3"/>
    <mergeCell ref="F2:F3"/>
    <mergeCell ref="B5:C5"/>
    <mergeCell ref="B7:B8"/>
    <mergeCell ref="C7:E7"/>
  </mergeCells>
  <phoneticPr fontId="10"/>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J18"/>
  <sheetViews>
    <sheetView workbookViewId="0">
      <selection activeCell="D18" sqref="D18"/>
    </sheetView>
  </sheetViews>
  <sheetFormatPr defaultRowHeight="24" x14ac:dyDescent="0.4"/>
  <cols>
    <col min="1" max="1" width="9" style="82"/>
    <col min="2" max="2" width="12.75" style="83" customWidth="1"/>
    <col min="3" max="3" width="22.875" style="83" customWidth="1"/>
    <col min="4" max="4" width="21.375" style="83" customWidth="1"/>
    <col min="5" max="5" width="4.75" style="84" customWidth="1"/>
    <col min="6" max="6" width="2.25" style="85" customWidth="1"/>
    <col min="7" max="7" width="4.75" style="84" customWidth="1"/>
    <col min="8" max="8" width="12.5" style="83" customWidth="1"/>
    <col min="9" max="10" width="19.5" style="82" customWidth="1"/>
    <col min="11" max="16384" width="9" style="82"/>
  </cols>
  <sheetData>
    <row r="1" spans="2:10" ht="24.75" thickBot="1" x14ac:dyDescent="0.45">
      <c r="H1" s="82" t="s">
        <v>333</v>
      </c>
    </row>
    <row r="2" spans="2:10" s="105" customFormat="1" ht="24.75" customHeight="1" thickBot="1" x14ac:dyDescent="0.45">
      <c r="B2" s="108"/>
      <c r="C2" s="107" t="s">
        <v>332</v>
      </c>
      <c r="D2" s="106" t="s">
        <v>331</v>
      </c>
      <c r="E2" s="109"/>
      <c r="F2" s="110"/>
      <c r="G2" s="109"/>
      <c r="H2" s="108"/>
      <c r="I2" s="107" t="s">
        <v>332</v>
      </c>
      <c r="J2" s="106" t="s">
        <v>331</v>
      </c>
    </row>
    <row r="3" spans="2:10" ht="33" customHeight="1" thickBot="1" x14ac:dyDescent="0.45">
      <c r="C3" s="102">
        <f>データ!B1</f>
        <v>0</v>
      </c>
      <c r="D3" s="282">
        <f>SUM(D6:D16)</f>
        <v>0</v>
      </c>
      <c r="E3" s="103"/>
      <c r="F3" s="104"/>
      <c r="G3" s="103"/>
      <c r="I3" s="102">
        <f>データ!B1</f>
        <v>0</v>
      </c>
      <c r="J3" s="101">
        <f>SUM(J6:J16)</f>
        <v>0</v>
      </c>
    </row>
    <row r="4" spans="2:10" ht="25.5" customHeight="1" x14ac:dyDescent="0.4">
      <c r="C4" s="100"/>
      <c r="D4" s="99" t="s">
        <v>330</v>
      </c>
    </row>
    <row r="5" spans="2:10" ht="25.5" customHeight="1" x14ac:dyDescent="0.4">
      <c r="B5" s="96" t="s">
        <v>329</v>
      </c>
      <c r="C5" s="96" t="s">
        <v>328</v>
      </c>
      <c r="D5" s="95"/>
      <c r="E5" s="97"/>
      <c r="F5" s="98"/>
      <c r="G5" s="97"/>
      <c r="H5" s="96" t="s">
        <v>327</v>
      </c>
      <c r="I5" s="96" t="s">
        <v>326</v>
      </c>
      <c r="J5" s="95"/>
    </row>
    <row r="6" spans="2:10" ht="25.5" customHeight="1" x14ac:dyDescent="0.4">
      <c r="B6" s="2082" t="s">
        <v>325</v>
      </c>
      <c r="C6" s="2082"/>
      <c r="D6" s="87">
        <f>IF($C$3&lt;551000,0,"")</f>
        <v>0</v>
      </c>
      <c r="E6" s="88"/>
      <c r="F6" s="89"/>
      <c r="G6" s="88"/>
      <c r="H6" s="2082" t="s">
        <v>325</v>
      </c>
      <c r="I6" s="2082"/>
      <c r="J6" s="87">
        <f>IF($I$3&lt;551000,0,"")</f>
        <v>0</v>
      </c>
    </row>
    <row r="7" spans="2:10" ht="25.5" customHeight="1" x14ac:dyDescent="0.4">
      <c r="B7" s="91">
        <v>551000</v>
      </c>
      <c r="C7" s="91">
        <v>1618999</v>
      </c>
      <c r="D7" s="87">
        <f>IF(AND($C$3&gt;550999,$C$3&lt;1619000),$C$3-550000,0)</f>
        <v>0</v>
      </c>
      <c r="E7" s="88"/>
      <c r="F7" s="89"/>
      <c r="G7" s="88"/>
      <c r="H7" s="91">
        <v>551000</v>
      </c>
      <c r="I7" s="91">
        <v>1618999</v>
      </c>
      <c r="J7" s="87">
        <f>IF(AND($I$3&gt;550999,$I$3&lt;1619000),$I$3-550000,0)</f>
        <v>0</v>
      </c>
    </row>
    <row r="8" spans="2:10" ht="25.5" customHeight="1" x14ac:dyDescent="0.4">
      <c r="B8" s="91">
        <v>1619000</v>
      </c>
      <c r="C8" s="91">
        <v>1619999</v>
      </c>
      <c r="D8" s="87">
        <f>IF(AND($C$3&gt;1618999,$C$3&lt;1620000),1069000,0)</f>
        <v>0</v>
      </c>
      <c r="E8" s="88"/>
      <c r="F8" s="89"/>
      <c r="G8" s="88"/>
      <c r="H8" s="91">
        <v>1619000</v>
      </c>
      <c r="I8" s="91">
        <v>1619999</v>
      </c>
      <c r="J8" s="87">
        <f>IF(AND($I$3&gt;1618999,$I$3&lt;1620000),1069000,0)</f>
        <v>0</v>
      </c>
    </row>
    <row r="9" spans="2:10" ht="25.5" customHeight="1" x14ac:dyDescent="0.4">
      <c r="B9" s="91">
        <v>1620000</v>
      </c>
      <c r="C9" s="91">
        <v>1621999</v>
      </c>
      <c r="D9" s="87">
        <f>IF(AND($C$3&gt;1619999,$C$3&lt;1622000),1070000,0)</f>
        <v>0</v>
      </c>
      <c r="E9" s="88"/>
      <c r="F9" s="89"/>
      <c r="G9" s="88"/>
      <c r="H9" s="91">
        <v>1620000</v>
      </c>
      <c r="I9" s="91">
        <v>1621999</v>
      </c>
      <c r="J9" s="87">
        <f>IF(AND($I$3&gt;1619999,$I$3&lt;1622000),1070000,0)</f>
        <v>0</v>
      </c>
    </row>
    <row r="10" spans="2:10" ht="25.5" customHeight="1" x14ac:dyDescent="0.4">
      <c r="B10" s="91">
        <v>1622000</v>
      </c>
      <c r="C10" s="91">
        <v>1623999</v>
      </c>
      <c r="D10" s="87">
        <f>IF(AND($C$3&gt;1621999,$C$3&lt;1624000),1072000,0)</f>
        <v>0</v>
      </c>
      <c r="E10" s="88"/>
      <c r="F10" s="89"/>
      <c r="G10" s="88"/>
      <c r="H10" s="91">
        <v>1622000</v>
      </c>
      <c r="I10" s="91">
        <v>1623999</v>
      </c>
      <c r="J10" s="87">
        <f>IF(AND($I$3&gt;1621999,$I$3&lt;1624000),1072000,0)</f>
        <v>0</v>
      </c>
    </row>
    <row r="11" spans="2:10" ht="25.5" customHeight="1" x14ac:dyDescent="0.4">
      <c r="B11" s="91">
        <v>1624000</v>
      </c>
      <c r="C11" s="91">
        <v>1627999</v>
      </c>
      <c r="D11" s="87">
        <f>IF(AND($C$3&gt;1623999,$C$3&lt;1628000),1074000,0)</f>
        <v>0</v>
      </c>
      <c r="E11" s="88"/>
      <c r="F11" s="89"/>
      <c r="G11" s="88"/>
      <c r="H11" s="91">
        <v>1624000</v>
      </c>
      <c r="I11" s="91">
        <v>1627999</v>
      </c>
      <c r="J11" s="87">
        <f>IF(AND($I$3&gt;1623999,$I$3&lt;1628000),1074000,0)</f>
        <v>0</v>
      </c>
    </row>
    <row r="12" spans="2:10" ht="25.5" customHeight="1" x14ac:dyDescent="0.4">
      <c r="B12" s="91">
        <v>1628000</v>
      </c>
      <c r="C12" s="91">
        <v>1799999</v>
      </c>
      <c r="D12" s="94">
        <f>IF(AND($C$3&gt;1627999,$C$3&lt;1800000),(ROUNDDOWN($C$3/4,-3)*2.4+100000),0)</f>
        <v>0</v>
      </c>
      <c r="E12" s="88"/>
      <c r="F12" s="89"/>
      <c r="G12" s="88"/>
      <c r="H12" s="91">
        <v>1628000</v>
      </c>
      <c r="I12" s="91">
        <v>1799999</v>
      </c>
      <c r="J12" s="94">
        <f>IF(AND($I$3&gt;1627999,$I$3&lt;1800000),(ROUNDDOWN($I$3/4,-3)*2.4+100000),0)</f>
        <v>0</v>
      </c>
    </row>
    <row r="13" spans="2:10" ht="25.5" customHeight="1" x14ac:dyDescent="0.4">
      <c r="B13" s="91">
        <v>1800000</v>
      </c>
      <c r="C13" s="91">
        <v>3599999</v>
      </c>
      <c r="D13" s="94">
        <f>IF(AND($C$3&gt;1799999,$C$3&lt;3600000),(ROUNDDOWN($C$3/4,-3)*2.8-80000),0)</f>
        <v>0</v>
      </c>
      <c r="E13" s="88"/>
      <c r="F13" s="89"/>
      <c r="G13" s="88"/>
      <c r="H13" s="91">
        <v>1800000</v>
      </c>
      <c r="I13" s="91">
        <v>3599999</v>
      </c>
      <c r="J13" s="94">
        <f>IF(AND($I$3&gt;1799999,$I$3&lt;3600000),(ROUNDDOWN($I$3/4,-3)*2.8-80000),0)</f>
        <v>0</v>
      </c>
    </row>
    <row r="14" spans="2:10" ht="25.5" customHeight="1" x14ac:dyDescent="0.4">
      <c r="B14" s="91">
        <v>3600000</v>
      </c>
      <c r="C14" s="91">
        <v>6599999</v>
      </c>
      <c r="D14" s="94">
        <f>IF(AND($C$3&gt;3599999,$C$3&lt;6600000),(ROUNDDOWN($C$3/4,-3)*3.2-440000),0)</f>
        <v>0</v>
      </c>
      <c r="E14" s="88"/>
      <c r="F14" s="89"/>
      <c r="G14" s="88"/>
      <c r="H14" s="91">
        <v>3600000</v>
      </c>
      <c r="I14" s="91">
        <v>6599999</v>
      </c>
      <c r="J14" s="94">
        <f>IF(AND($I$3&gt;3599999,$I$3&lt;6600000),(ROUNDDOWN($I$3/4,-3)*3.2-440000),0)</f>
        <v>0</v>
      </c>
    </row>
    <row r="15" spans="2:10" ht="25.5" customHeight="1" x14ac:dyDescent="0.4">
      <c r="B15" s="91">
        <v>6600000</v>
      </c>
      <c r="C15" s="91">
        <v>8499999</v>
      </c>
      <c r="D15" s="90">
        <f>IF(AND($C$3&gt;6599999,$C$3&lt;8500000),(ROUNDDOWN($C$3*0.9,0)-1100000),0)</f>
        <v>0</v>
      </c>
      <c r="E15" s="92"/>
      <c r="F15" s="93"/>
      <c r="G15" s="92"/>
      <c r="H15" s="91">
        <v>6600000</v>
      </c>
      <c r="I15" s="91">
        <v>8499999</v>
      </c>
      <c r="J15" s="90">
        <f>IF(AND($I$3&gt;6599999,$I$3&lt;8500000),(ROUNDDOWN($I$3*0.9,0)-1100000),0)</f>
        <v>0</v>
      </c>
    </row>
    <row r="16" spans="2:10" ht="25.5" customHeight="1" x14ac:dyDescent="0.4">
      <c r="B16" s="2082" t="s">
        <v>324</v>
      </c>
      <c r="C16" s="2082"/>
      <c r="D16" s="87" t="str">
        <f>IF($C$3&gt;8499999,$C$3-1950000,"")</f>
        <v/>
      </c>
      <c r="E16" s="88"/>
      <c r="F16" s="89"/>
      <c r="G16" s="88"/>
      <c r="H16" s="2082" t="s">
        <v>324</v>
      </c>
      <c r="I16" s="2082"/>
      <c r="J16" s="87" t="str">
        <f>IF($I$3&gt;8499999,$I$3-1950000,"")</f>
        <v/>
      </c>
    </row>
    <row r="17" spans="3:4" ht="25.5" customHeight="1" thickBot="1" x14ac:dyDescent="0.45"/>
    <row r="18" spans="3:4" ht="25.5" customHeight="1" thickBot="1" x14ac:dyDescent="0.45">
      <c r="C18" s="86" t="s">
        <v>323</v>
      </c>
      <c r="D18" s="283">
        <f>D3-所得金額調整控除!D2</f>
        <v>0</v>
      </c>
    </row>
  </sheetData>
  <mergeCells count="4">
    <mergeCell ref="B6:C6"/>
    <mergeCell ref="B16:C16"/>
    <mergeCell ref="H6:I6"/>
    <mergeCell ref="H16:I16"/>
  </mergeCells>
  <phoneticPr fontId="1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24"/>
  <sheetViews>
    <sheetView showGridLines="0" showRowColHeaders="0" zoomScaleNormal="100" workbookViewId="0"/>
  </sheetViews>
  <sheetFormatPr defaultRowHeight="18.75" x14ac:dyDescent="0.4"/>
  <cols>
    <col min="1" max="1" width="0.875" style="321" customWidth="1"/>
    <col min="2" max="2" width="4.625" customWidth="1"/>
  </cols>
  <sheetData>
    <row r="1" spans="2:13" s="321" customFormat="1" ht="5.25" customHeight="1" x14ac:dyDescent="0.4"/>
    <row r="2" spans="2:13" ht="28.5" customHeight="1" x14ac:dyDescent="0.5">
      <c r="B2" s="509" t="s">
        <v>757</v>
      </c>
      <c r="C2" s="510"/>
      <c r="D2" s="510"/>
      <c r="E2" s="510"/>
      <c r="F2" s="510"/>
      <c r="G2" s="511"/>
      <c r="H2" s="387"/>
      <c r="I2" s="330"/>
      <c r="J2" s="80"/>
      <c r="K2" s="80"/>
      <c r="L2" s="80"/>
      <c r="M2" s="80"/>
    </row>
    <row r="3" spans="2:13" s="321" customFormat="1" ht="32.25" customHeight="1" x14ac:dyDescent="0.5">
      <c r="B3" s="389" t="s">
        <v>754</v>
      </c>
      <c r="C3" s="389"/>
      <c r="D3" s="389"/>
      <c r="E3" s="389"/>
      <c r="F3" s="323"/>
      <c r="G3" s="323"/>
      <c r="H3" s="323"/>
      <c r="I3" s="80"/>
      <c r="J3" s="80"/>
      <c r="K3" s="80"/>
      <c r="L3" s="80"/>
      <c r="M3" s="80"/>
    </row>
    <row r="4" spans="2:13" s="325" customFormat="1" ht="39" customHeight="1" x14ac:dyDescent="0.5">
      <c r="B4" s="1973" t="s">
        <v>693</v>
      </c>
      <c r="C4" s="1973"/>
      <c r="D4" s="1973"/>
      <c r="E4" s="1973"/>
      <c r="F4" s="1973"/>
      <c r="G4" s="1973"/>
      <c r="H4" s="1973"/>
      <c r="I4" s="80"/>
      <c r="J4" s="80"/>
      <c r="K4" s="80"/>
      <c r="L4" s="80"/>
      <c r="M4" s="80"/>
    </row>
    <row r="5" spans="2:13" x14ac:dyDescent="0.4">
      <c r="B5" s="148"/>
      <c r="C5" s="149"/>
      <c r="D5" s="149"/>
      <c r="F5" s="1975"/>
      <c r="G5" s="1975"/>
    </row>
    <row r="6" spans="2:13" x14ac:dyDescent="0.4">
      <c r="C6" s="150"/>
      <c r="D6" s="150"/>
    </row>
    <row r="7" spans="2:13" x14ac:dyDescent="0.4">
      <c r="C7" s="150"/>
      <c r="D7" s="150"/>
    </row>
    <row r="8" spans="2:13" s="325" customFormat="1" ht="36.75" customHeight="1" x14ac:dyDescent="0.4">
      <c r="B8" s="1971" t="s">
        <v>755</v>
      </c>
      <c r="C8" s="1971"/>
      <c r="D8" s="1971"/>
      <c r="E8" s="1971"/>
    </row>
    <row r="9" spans="2:13" s="325" customFormat="1" ht="39" customHeight="1" x14ac:dyDescent="0.4">
      <c r="B9" s="1974" t="s">
        <v>694</v>
      </c>
      <c r="C9" s="1974"/>
      <c r="D9" s="1974"/>
      <c r="E9" s="1974"/>
      <c r="F9" s="1974"/>
      <c r="G9" s="1974"/>
      <c r="H9" s="1974"/>
    </row>
    <row r="14" spans="2:13" x14ac:dyDescent="0.4">
      <c r="C14" s="81"/>
      <c r="D14" s="81"/>
      <c r="F14" s="81"/>
      <c r="G14" s="81"/>
      <c r="I14" s="81"/>
      <c r="J14" s="81"/>
    </row>
    <row r="19" spans="2:10" x14ac:dyDescent="0.4">
      <c r="C19" s="81"/>
      <c r="D19" s="81"/>
      <c r="F19" s="81"/>
      <c r="G19" s="81"/>
      <c r="I19" s="81"/>
      <c r="J19" s="81"/>
    </row>
    <row r="22" spans="2:10" ht="30.75" customHeight="1" x14ac:dyDescent="0.4">
      <c r="B22" s="1971" t="s">
        <v>756</v>
      </c>
      <c r="C22" s="1971"/>
      <c r="D22" s="1971"/>
      <c r="E22" s="1971"/>
    </row>
    <row r="23" spans="2:10" x14ac:dyDescent="0.4">
      <c r="B23" s="1972" t="s">
        <v>696</v>
      </c>
      <c r="C23" s="1972"/>
      <c r="D23" s="1972"/>
      <c r="E23" s="1972"/>
      <c r="F23" s="1972"/>
      <c r="G23" s="1972"/>
      <c r="H23" s="1972"/>
    </row>
    <row r="24" spans="2:10" x14ac:dyDescent="0.4">
      <c r="C24" s="81"/>
      <c r="D24" s="81"/>
    </row>
  </sheetData>
  <sheetProtection algorithmName="SHA-512" hashValue="xGD/dvsb5zmugMEPEx8njOzkAOkHpbnS4gmGwAtRhaYbiNKBLBTjBH7wbDORvhcFutGek/Mo68PotIP+FiKX5g==" saltValue="jHr/PGHOpMb0ig2I1+FyYg==" spinCount="100000" sheet="1" objects="1" scenarios="1"/>
  <mergeCells count="7">
    <mergeCell ref="B2:G2"/>
    <mergeCell ref="B8:E8"/>
    <mergeCell ref="B23:H23"/>
    <mergeCell ref="B22:E22"/>
    <mergeCell ref="B4:H4"/>
    <mergeCell ref="B9:H9"/>
    <mergeCell ref="F5:G5"/>
  </mergeCells>
  <phoneticPr fontId="10"/>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L43"/>
  <sheetViews>
    <sheetView showGridLines="0" showRowColHeaders="0" zoomScaleNormal="100" zoomScaleSheetLayoutView="98" workbookViewId="0">
      <selection activeCell="C6" sqref="C6:D6"/>
    </sheetView>
  </sheetViews>
  <sheetFormatPr defaultRowHeight="18.75" x14ac:dyDescent="0.4"/>
  <cols>
    <col min="1" max="1" width="0.875" customWidth="1"/>
    <col min="2" max="2" width="19.5" customWidth="1"/>
    <col min="3" max="3" width="21.5" customWidth="1"/>
    <col min="4" max="4" width="18.125" customWidth="1"/>
    <col min="5" max="5" width="8.125" style="325" customWidth="1"/>
    <col min="6" max="6" width="24.375" customWidth="1"/>
    <col min="7" max="7" width="19.125" customWidth="1"/>
    <col min="8" max="8" width="3.75" customWidth="1"/>
    <col min="12" max="12" width="9" hidden="1" customWidth="1"/>
    <col min="13" max="13" width="9" customWidth="1"/>
  </cols>
  <sheetData>
    <row r="1" spans="1:12" s="325" customFormat="1" ht="5.25" customHeight="1" x14ac:dyDescent="0.4"/>
    <row r="2" spans="1:12" ht="27.75" customHeight="1" x14ac:dyDescent="0.4">
      <c r="B2" s="342" t="s">
        <v>689</v>
      </c>
    </row>
    <row r="3" spans="1:12" s="325" customFormat="1" ht="10.5" customHeight="1" x14ac:dyDescent="0.4">
      <c r="B3" s="341"/>
    </row>
    <row r="4" spans="1:12" s="325" customFormat="1" ht="101.25" customHeight="1" x14ac:dyDescent="0.4">
      <c r="A4" s="338"/>
      <c r="B4" s="2083" t="s">
        <v>764</v>
      </c>
      <c r="C4" s="2084"/>
      <c r="D4" s="2084"/>
      <c r="E4" s="2084"/>
      <c r="F4" s="2084"/>
      <c r="G4" s="2085"/>
    </row>
    <row r="5" spans="1:12" ht="33" customHeight="1" x14ac:dyDescent="0.4">
      <c r="A5" s="311" t="s">
        <v>614</v>
      </c>
      <c r="B5" s="303"/>
      <c r="C5" s="287"/>
      <c r="D5" s="287"/>
      <c r="E5" s="326"/>
      <c r="F5" s="287"/>
      <c r="G5" s="287"/>
      <c r="H5" s="287"/>
    </row>
    <row r="6" spans="1:12" s="325" customFormat="1" ht="33" customHeight="1" x14ac:dyDescent="0.4">
      <c r="A6" s="311"/>
      <c r="B6" s="343" t="s">
        <v>726</v>
      </c>
      <c r="C6" s="2087">
        <f>受付!D5</f>
        <v>0</v>
      </c>
      <c r="D6" s="2088"/>
      <c r="E6" s="348" t="s">
        <v>727</v>
      </c>
      <c r="F6" s="416"/>
      <c r="H6" s="326"/>
    </row>
    <row r="7" spans="1:12" ht="21" customHeight="1" x14ac:dyDescent="0.4">
      <c r="A7" s="304" t="s">
        <v>590</v>
      </c>
      <c r="B7" s="287"/>
      <c r="C7" s="287"/>
      <c r="D7" s="287"/>
      <c r="E7" s="326"/>
      <c r="F7" s="287"/>
      <c r="G7" s="287"/>
      <c r="H7" s="287"/>
      <c r="L7" t="s">
        <v>594</v>
      </c>
    </row>
    <row r="8" spans="1:12" ht="53.25" customHeight="1" x14ac:dyDescent="0.4">
      <c r="A8" s="287"/>
      <c r="B8" s="307" t="s">
        <v>588</v>
      </c>
      <c r="C8" s="307" t="s">
        <v>736</v>
      </c>
      <c r="D8" s="2089" t="s">
        <v>735</v>
      </c>
      <c r="E8" s="2090"/>
      <c r="F8" s="350"/>
      <c r="G8" s="289"/>
      <c r="H8" s="287"/>
      <c r="L8" t="s">
        <v>723</v>
      </c>
    </row>
    <row r="9" spans="1:12" ht="30" customHeight="1" x14ac:dyDescent="0.4">
      <c r="A9" s="287"/>
      <c r="B9" s="364"/>
      <c r="C9" s="364"/>
      <c r="D9" s="2095"/>
      <c r="E9" s="2096"/>
      <c r="F9" s="351"/>
      <c r="G9" s="308"/>
      <c r="H9" s="308"/>
      <c r="L9" t="s">
        <v>595</v>
      </c>
    </row>
    <row r="10" spans="1:12" ht="30" customHeight="1" x14ac:dyDescent="0.4">
      <c r="A10" s="287"/>
      <c r="B10" s="309"/>
      <c r="C10" s="309"/>
      <c r="D10" s="309"/>
      <c r="E10" s="309"/>
      <c r="F10" s="309"/>
      <c r="G10" s="309"/>
      <c r="H10" s="309"/>
      <c r="L10" t="s">
        <v>596</v>
      </c>
    </row>
    <row r="11" spans="1:12" ht="21.75" customHeight="1" x14ac:dyDescent="0.4">
      <c r="A11" s="306" t="s">
        <v>589</v>
      </c>
      <c r="B11" s="306"/>
      <c r="C11" s="287"/>
      <c r="D11" s="287"/>
      <c r="E11" s="326"/>
      <c r="F11" s="287"/>
      <c r="G11" s="287"/>
      <c r="H11" s="287"/>
    </row>
    <row r="12" spans="1:12" ht="36" customHeight="1" x14ac:dyDescent="0.4">
      <c r="A12" s="287"/>
      <c r="B12" s="310" t="s">
        <v>725</v>
      </c>
      <c r="C12" s="310" t="s">
        <v>716</v>
      </c>
      <c r="D12" s="310" t="s">
        <v>591</v>
      </c>
      <c r="E12" s="2089" t="s">
        <v>592</v>
      </c>
      <c r="F12" s="2090"/>
      <c r="G12" s="312" t="s">
        <v>593</v>
      </c>
      <c r="H12" s="287"/>
    </row>
    <row r="13" spans="1:12" ht="30" customHeight="1" x14ac:dyDescent="0.4">
      <c r="A13" s="287"/>
      <c r="B13" s="358"/>
      <c r="C13" s="358"/>
      <c r="D13" s="358"/>
      <c r="E13" s="2093"/>
      <c r="F13" s="2094"/>
      <c r="G13" s="365"/>
      <c r="H13" s="287"/>
    </row>
    <row r="14" spans="1:12" ht="30" customHeight="1" x14ac:dyDescent="0.4">
      <c r="A14" s="287"/>
      <c r="B14" s="358"/>
      <c r="C14" s="358"/>
      <c r="D14" s="358"/>
      <c r="E14" s="2093"/>
      <c r="F14" s="2094"/>
      <c r="G14" s="365"/>
      <c r="H14" s="287"/>
    </row>
    <row r="15" spans="1:12" ht="30" customHeight="1" x14ac:dyDescent="0.4">
      <c r="A15" s="287"/>
      <c r="B15" s="358"/>
      <c r="C15" s="358"/>
      <c r="D15" s="358"/>
      <c r="E15" s="2093"/>
      <c r="F15" s="2094"/>
      <c r="G15" s="365"/>
      <c r="H15" s="287"/>
    </row>
    <row r="16" spans="1:12" ht="30" customHeight="1" x14ac:dyDescent="0.4">
      <c r="A16" s="287"/>
      <c r="B16" s="358"/>
      <c r="C16" s="358"/>
      <c r="D16" s="358"/>
      <c r="E16" s="2093"/>
      <c r="F16" s="2094"/>
      <c r="G16" s="365"/>
      <c r="H16" s="287"/>
    </row>
    <row r="17" spans="1:8" ht="30" customHeight="1" x14ac:dyDescent="0.4">
      <c r="A17" s="287"/>
      <c r="B17" s="358"/>
      <c r="C17" s="358"/>
      <c r="D17" s="358"/>
      <c r="E17" s="2093"/>
      <c r="F17" s="2094"/>
      <c r="G17" s="365"/>
      <c r="H17" s="287"/>
    </row>
    <row r="18" spans="1:8" ht="30" customHeight="1" x14ac:dyDescent="0.4">
      <c r="A18" s="287"/>
      <c r="B18" s="358"/>
      <c r="C18" s="358"/>
      <c r="D18" s="358"/>
      <c r="E18" s="2093"/>
      <c r="F18" s="2094"/>
      <c r="G18" s="365"/>
      <c r="H18" s="287"/>
    </row>
    <row r="19" spans="1:8" ht="30" customHeight="1" x14ac:dyDescent="0.4">
      <c r="A19" s="287"/>
      <c r="B19" s="358"/>
      <c r="C19" s="358"/>
      <c r="D19" s="358"/>
      <c r="E19" s="2093"/>
      <c r="F19" s="2094"/>
      <c r="G19" s="365"/>
      <c r="H19" s="287"/>
    </row>
    <row r="20" spans="1:8" ht="30" customHeight="1" x14ac:dyDescent="0.4">
      <c r="A20" s="287"/>
      <c r="B20" s="358"/>
      <c r="C20" s="358"/>
      <c r="D20" s="358"/>
      <c r="E20" s="2093"/>
      <c r="F20" s="2094"/>
      <c r="G20" s="365"/>
      <c r="H20" s="287"/>
    </row>
    <row r="21" spans="1:8" ht="30" customHeight="1" x14ac:dyDescent="0.4">
      <c r="A21" s="287"/>
      <c r="B21" s="358"/>
      <c r="C21" s="358"/>
      <c r="D21" s="358"/>
      <c r="E21" s="2093"/>
      <c r="F21" s="2094"/>
      <c r="G21" s="365"/>
      <c r="H21" s="287"/>
    </row>
    <row r="22" spans="1:8" ht="30" customHeight="1" x14ac:dyDescent="0.4">
      <c r="A22" s="287"/>
      <c r="B22" s="358"/>
      <c r="C22" s="358"/>
      <c r="D22" s="358"/>
      <c r="E22" s="2093"/>
      <c r="F22" s="2094"/>
      <c r="G22" s="365"/>
      <c r="H22" s="287"/>
    </row>
    <row r="23" spans="1:8" ht="30" customHeight="1" x14ac:dyDescent="0.4">
      <c r="A23" s="287"/>
      <c r="B23" s="358"/>
      <c r="C23" s="358"/>
      <c r="D23" s="358"/>
      <c r="E23" s="2093"/>
      <c r="F23" s="2094"/>
      <c r="G23" s="365"/>
      <c r="H23" s="287"/>
    </row>
    <row r="24" spans="1:8" ht="30" customHeight="1" x14ac:dyDescent="0.4">
      <c r="A24" s="287"/>
      <c r="B24" s="358"/>
      <c r="C24" s="358"/>
      <c r="D24" s="358"/>
      <c r="E24" s="2093"/>
      <c r="F24" s="2094"/>
      <c r="G24" s="365"/>
      <c r="H24" s="287"/>
    </row>
    <row r="25" spans="1:8" ht="30" customHeight="1" x14ac:dyDescent="0.4">
      <c r="A25" s="287"/>
      <c r="B25" s="358"/>
      <c r="C25" s="358"/>
      <c r="D25" s="358"/>
      <c r="E25" s="2093"/>
      <c r="F25" s="2094"/>
      <c r="G25" s="365"/>
      <c r="H25" s="287"/>
    </row>
    <row r="26" spans="1:8" ht="30" customHeight="1" x14ac:dyDescent="0.4">
      <c r="A26" s="287"/>
      <c r="B26" s="358"/>
      <c r="C26" s="358"/>
      <c r="D26" s="358"/>
      <c r="E26" s="2093"/>
      <c r="F26" s="2094"/>
      <c r="G26" s="365"/>
      <c r="H26" s="287"/>
    </row>
    <row r="27" spans="1:8" ht="30" customHeight="1" x14ac:dyDescent="0.4">
      <c r="A27" s="287"/>
      <c r="B27" s="358"/>
      <c r="C27" s="358"/>
      <c r="D27" s="358"/>
      <c r="E27" s="2093"/>
      <c r="F27" s="2094"/>
      <c r="G27" s="365"/>
      <c r="H27" s="287"/>
    </row>
    <row r="28" spans="1:8" ht="30" customHeight="1" x14ac:dyDescent="0.4">
      <c r="A28" s="287"/>
      <c r="B28" s="358"/>
      <c r="C28" s="358"/>
      <c r="D28" s="358"/>
      <c r="E28" s="2093"/>
      <c r="F28" s="2094"/>
      <c r="G28" s="365"/>
      <c r="H28" s="287"/>
    </row>
    <row r="29" spans="1:8" ht="30" customHeight="1" x14ac:dyDescent="0.4">
      <c r="A29" s="287"/>
      <c r="B29" s="358"/>
      <c r="C29" s="358"/>
      <c r="D29" s="358"/>
      <c r="E29" s="2093"/>
      <c r="F29" s="2094"/>
      <c r="G29" s="365"/>
      <c r="H29" s="287"/>
    </row>
    <row r="30" spans="1:8" ht="30" customHeight="1" x14ac:dyDescent="0.4">
      <c r="A30" s="287"/>
      <c r="B30" s="358"/>
      <c r="C30" s="358"/>
      <c r="D30" s="358"/>
      <c r="E30" s="2093"/>
      <c r="F30" s="2094"/>
      <c r="G30" s="365"/>
      <c r="H30" s="287"/>
    </row>
    <row r="31" spans="1:8" ht="30" customHeight="1" x14ac:dyDescent="0.4">
      <c r="A31" s="287"/>
      <c r="B31" s="358"/>
      <c r="C31" s="358"/>
      <c r="D31" s="358"/>
      <c r="E31" s="2093"/>
      <c r="F31" s="2094"/>
      <c r="G31" s="365"/>
      <c r="H31" s="287"/>
    </row>
    <row r="32" spans="1:8" ht="30" customHeight="1" x14ac:dyDescent="0.4">
      <c r="A32" s="287"/>
      <c r="B32" s="358"/>
      <c r="C32" s="358"/>
      <c r="D32" s="358"/>
      <c r="E32" s="2093"/>
      <c r="F32" s="2094"/>
      <c r="G32" s="365"/>
      <c r="H32" s="287"/>
    </row>
    <row r="33" spans="1:8" ht="30" customHeight="1" x14ac:dyDescent="0.4">
      <c r="A33" s="287"/>
      <c r="B33" s="358"/>
      <c r="C33" s="358"/>
      <c r="D33" s="358"/>
      <c r="E33" s="2093"/>
      <c r="F33" s="2094"/>
      <c r="G33" s="365"/>
      <c r="H33" s="287"/>
    </row>
    <row r="34" spans="1:8" ht="30" customHeight="1" x14ac:dyDescent="0.4">
      <c r="A34" s="287"/>
      <c r="B34" s="358"/>
      <c r="C34" s="358"/>
      <c r="D34" s="358"/>
      <c r="E34" s="2093"/>
      <c r="F34" s="2094"/>
      <c r="G34" s="365"/>
      <c r="H34" s="287"/>
    </row>
    <row r="35" spans="1:8" ht="30" customHeight="1" x14ac:dyDescent="0.4">
      <c r="A35" s="287"/>
      <c r="B35" s="358"/>
      <c r="C35" s="358"/>
      <c r="D35" s="358"/>
      <c r="E35" s="2093"/>
      <c r="F35" s="2094"/>
      <c r="G35" s="365"/>
      <c r="H35" s="287"/>
    </row>
    <row r="36" spans="1:8" ht="30" customHeight="1" x14ac:dyDescent="0.4">
      <c r="A36" s="287"/>
      <c r="B36" s="2086" t="s">
        <v>403</v>
      </c>
      <c r="C36" s="2086"/>
      <c r="D36" s="2086"/>
      <c r="E36" s="2091">
        <f>SUM(E13:F35)</f>
        <v>0</v>
      </c>
      <c r="F36" s="2092"/>
      <c r="G36" s="366">
        <f>SUM(G13:G35)</f>
        <v>0</v>
      </c>
      <c r="H36" s="287"/>
    </row>
    <row r="37" spans="1:8" ht="30" customHeight="1" x14ac:dyDescent="0.4">
      <c r="A37" s="287"/>
      <c r="B37" s="287"/>
      <c r="C37" s="287"/>
      <c r="D37" s="287"/>
      <c r="E37" s="326"/>
      <c r="F37" s="287"/>
      <c r="G37" s="287"/>
      <c r="H37" s="287"/>
    </row>
    <row r="38" spans="1:8" ht="18.75" customHeight="1" x14ac:dyDescent="0.4">
      <c r="A38" s="287"/>
      <c r="B38" s="2098" t="str">
        <f>IF(E39=医療費!G2,"","※セルフメディケーション税制にも入力があります。　 どちらか一方のみ入力してください。")</f>
        <v/>
      </c>
      <c r="C38" s="2098"/>
      <c r="D38" s="2098"/>
      <c r="E38" s="2089" t="s">
        <v>744</v>
      </c>
      <c r="F38" s="2097"/>
      <c r="G38" s="367" t="s">
        <v>745</v>
      </c>
      <c r="H38" s="287"/>
    </row>
    <row r="39" spans="1:8" ht="30" customHeight="1" x14ac:dyDescent="0.4">
      <c r="A39" s="287"/>
      <c r="B39" s="2098"/>
      <c r="C39" s="2098"/>
      <c r="D39" s="2098"/>
      <c r="E39" s="2099">
        <f>C9+E36</f>
        <v>0</v>
      </c>
      <c r="F39" s="2100"/>
      <c r="G39" s="354">
        <f>G36+D9</f>
        <v>0</v>
      </c>
      <c r="H39" s="287"/>
    </row>
    <row r="40" spans="1:8" x14ac:dyDescent="0.4">
      <c r="A40" s="287"/>
      <c r="B40" s="2098"/>
      <c r="C40" s="2098"/>
      <c r="D40" s="2098"/>
      <c r="E40" s="326"/>
      <c r="F40" s="287"/>
      <c r="G40" s="287"/>
      <c r="H40" s="287"/>
    </row>
    <row r="41" spans="1:8" x14ac:dyDescent="0.4">
      <c r="A41" s="287"/>
      <c r="B41" s="2098"/>
      <c r="C41" s="2098"/>
      <c r="D41" s="2098"/>
      <c r="E41" s="326"/>
      <c r="F41" s="287"/>
      <c r="G41" s="287"/>
      <c r="H41" s="287"/>
    </row>
    <row r="42" spans="1:8" x14ac:dyDescent="0.4">
      <c r="A42" s="287"/>
      <c r="B42" s="287"/>
      <c r="C42" s="287"/>
      <c r="D42" s="287"/>
      <c r="E42" s="326"/>
      <c r="F42" s="287"/>
      <c r="G42" s="287"/>
      <c r="H42" s="287"/>
    </row>
    <row r="43" spans="1:8" x14ac:dyDescent="0.4">
      <c r="A43" s="287"/>
      <c r="B43" s="287"/>
      <c r="C43" s="287"/>
      <c r="D43" s="287"/>
      <c r="E43" s="326"/>
      <c r="F43" s="287"/>
      <c r="G43" s="287"/>
      <c r="H43" s="287"/>
    </row>
  </sheetData>
  <sheetProtection algorithmName="SHA-512" hashValue="TikAPxyevWF0jGGMDJ7YdkKB+UHXYy/iPfFbvKYKAvZKT6tzYrRNnDLrJqaerwjaE3JfwgGZyeGIBJ9SELAIQQ==" saltValue="TuBxv+Yo9E9b/nT/Y7yYlg==" spinCount="100000" sheet="1" objects="1" scenarios="1"/>
  <mergeCells count="33">
    <mergeCell ref="E21:F21"/>
    <mergeCell ref="E20:F20"/>
    <mergeCell ref="E19:F19"/>
    <mergeCell ref="E18:F18"/>
    <mergeCell ref="E24:F24"/>
    <mergeCell ref="E17:F17"/>
    <mergeCell ref="E16:F16"/>
    <mergeCell ref="E15:F15"/>
    <mergeCell ref="E14:F14"/>
    <mergeCell ref="E13:F13"/>
    <mergeCell ref="E38:F38"/>
    <mergeCell ref="B38:D41"/>
    <mergeCell ref="E27:F27"/>
    <mergeCell ref="E28:F28"/>
    <mergeCell ref="E26:F26"/>
    <mergeCell ref="E39:F39"/>
    <mergeCell ref="E29:F29"/>
    <mergeCell ref="B4:G4"/>
    <mergeCell ref="B36:D36"/>
    <mergeCell ref="C6:D6"/>
    <mergeCell ref="E12:F12"/>
    <mergeCell ref="E36:F36"/>
    <mergeCell ref="E35:F35"/>
    <mergeCell ref="E34:F34"/>
    <mergeCell ref="E33:F33"/>
    <mergeCell ref="E32:F32"/>
    <mergeCell ref="E31:F31"/>
    <mergeCell ref="E30:F30"/>
    <mergeCell ref="E22:F22"/>
    <mergeCell ref="E25:F25"/>
    <mergeCell ref="E23:F23"/>
    <mergeCell ref="D8:E8"/>
    <mergeCell ref="D9:E9"/>
  </mergeCells>
  <phoneticPr fontId="10"/>
  <conditionalFormatting sqref="B38:D41">
    <cfRule type="containsText" dxfId="2" priority="1" operator="containsText" text="セルフメディケーション税制にも入力があります。　 どちらか一方のみ入力してください。">
      <formula>NOT(ISERROR(SEARCH("セルフメディケーション税制にも入力があります。　 どちらか一方のみ入力してください。",B38)))</formula>
    </cfRule>
    <cfRule type="containsText" dxfId="1" priority="2" operator="containsText" text="セルフメディケーション税制にも入力があります。 どちらか一方のみ入力してください。">
      <formula>NOT(ISERROR(SEARCH("セルフメディケーション税制にも入力があります。 どちらか一方のみ入力してください。",B38)))</formula>
    </cfRule>
  </conditionalFormatting>
  <dataValidations count="3">
    <dataValidation imeMode="hiragana" allowBlank="1" showInputMessage="1" showErrorMessage="1" sqref="F6 B13:C35"/>
    <dataValidation imeMode="halfAlpha" allowBlank="1" showInputMessage="1" showErrorMessage="1" sqref="B9:E9 E13:G35"/>
    <dataValidation type="list" imeMode="hiragana" allowBlank="1" showInputMessage="1" showErrorMessage="1" sqref="D13:D35">
      <formula1>$L$7:$L$10</formula1>
    </dataValidation>
  </dataValidations>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50" r:id="rId4" name="Button 2">
              <controlPr defaultSize="0" print="0" autoFill="0" autoPict="0" macro="[0]!チェック3_Click">
                <anchor moveWithCells="1" sizeWithCells="1">
                  <from>
                    <xdr:col>6</xdr:col>
                    <xdr:colOff>47625</xdr:colOff>
                    <xdr:row>40</xdr:row>
                    <xdr:rowOff>66675</xdr:rowOff>
                  </from>
                  <to>
                    <xdr:col>6</xdr:col>
                    <xdr:colOff>1257300</xdr:colOff>
                    <xdr:row>41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33"/>
  <sheetViews>
    <sheetView workbookViewId="0">
      <selection activeCell="G2" sqref="G2"/>
    </sheetView>
  </sheetViews>
  <sheetFormatPr defaultRowHeight="16.5" x14ac:dyDescent="0.4"/>
  <cols>
    <col min="1" max="1" width="3.625" style="254" customWidth="1"/>
    <col min="2" max="2" width="11" style="254" bestFit="1" customWidth="1"/>
    <col min="3" max="3" width="10.25" style="255" bestFit="1" customWidth="1"/>
    <col min="4" max="4" width="2.25" style="254" customWidth="1"/>
    <col min="5" max="16384" width="9" style="254"/>
  </cols>
  <sheetData>
    <row r="1" spans="1:7" ht="13.5" customHeight="1" x14ac:dyDescent="0.4"/>
    <row r="2" spans="1:7" x14ac:dyDescent="0.4">
      <c r="B2" s="256" t="s">
        <v>598</v>
      </c>
      <c r="C2" s="257">
        <f>IF(C9&lt;2000000,C9,2000000)</f>
        <v>0</v>
      </c>
      <c r="G2" s="368">
        <f>C3+C12</f>
        <v>0</v>
      </c>
    </row>
    <row r="3" spans="1:7" x14ac:dyDescent="0.4">
      <c r="B3" s="256" t="s">
        <v>599</v>
      </c>
      <c r="C3" s="258">
        <f>医療費控除!E39</f>
        <v>0</v>
      </c>
    </row>
    <row r="4" spans="1:7" x14ac:dyDescent="0.4">
      <c r="B4" s="256" t="s">
        <v>600</v>
      </c>
      <c r="C4" s="258">
        <f>医療費控除!G39</f>
        <v>0</v>
      </c>
    </row>
    <row r="5" spans="1:7" x14ac:dyDescent="0.4">
      <c r="A5" s="259"/>
      <c r="B5" s="256" t="s">
        <v>601</v>
      </c>
      <c r="C5" s="258">
        <f>C21</f>
        <v>0</v>
      </c>
    </row>
    <row r="6" spans="1:7" x14ac:dyDescent="0.4">
      <c r="A6" s="259"/>
      <c r="B6" s="256" t="s">
        <v>602</v>
      </c>
      <c r="C6" s="260">
        <f>IF(C5&gt;0,ROUNDDOWN(C5*0.05,0),0)</f>
        <v>0</v>
      </c>
    </row>
    <row r="7" spans="1:7" x14ac:dyDescent="0.4">
      <c r="A7" s="259"/>
      <c r="B7" s="256" t="s">
        <v>603</v>
      </c>
      <c r="C7" s="260">
        <f>IF(C6&gt;100000,100000,C6)</f>
        <v>0</v>
      </c>
    </row>
    <row r="8" spans="1:7" x14ac:dyDescent="0.4">
      <c r="A8" s="259"/>
      <c r="B8" s="256" t="s">
        <v>604</v>
      </c>
      <c r="C8" s="260">
        <f>C3-C4-C7</f>
        <v>0</v>
      </c>
    </row>
    <row r="9" spans="1:7" x14ac:dyDescent="0.4">
      <c r="A9" s="259"/>
      <c r="B9" s="256" t="s">
        <v>605</v>
      </c>
      <c r="C9" s="260">
        <f>IF(C8&lt;0,0,C8)</f>
        <v>0</v>
      </c>
    </row>
    <row r="10" spans="1:7" x14ac:dyDescent="0.4">
      <c r="A10" s="259"/>
    </row>
    <row r="11" spans="1:7" x14ac:dyDescent="0.4">
      <c r="A11" s="259"/>
      <c r="B11" s="254" t="s">
        <v>606</v>
      </c>
    </row>
    <row r="12" spans="1:7" x14ac:dyDescent="0.4">
      <c r="A12" s="259" t="s">
        <v>607</v>
      </c>
      <c r="B12" s="261" t="s">
        <v>599</v>
      </c>
      <c r="C12" s="258">
        <f>セルフメディケーション!E38</f>
        <v>0</v>
      </c>
    </row>
    <row r="13" spans="1:7" x14ac:dyDescent="0.4">
      <c r="A13" s="259" t="s">
        <v>76</v>
      </c>
      <c r="B13" s="261" t="s">
        <v>600</v>
      </c>
      <c r="C13" s="258">
        <f>セルフメディケーション!G38</f>
        <v>0</v>
      </c>
    </row>
    <row r="14" spans="1:7" x14ac:dyDescent="0.4">
      <c r="A14" s="259" t="s">
        <v>608</v>
      </c>
      <c r="B14" s="262" t="s">
        <v>609</v>
      </c>
      <c r="C14" s="260">
        <v>12000</v>
      </c>
    </row>
    <row r="15" spans="1:7" x14ac:dyDescent="0.4">
      <c r="B15" s="262" t="s">
        <v>610</v>
      </c>
      <c r="C15" s="260">
        <v>88000</v>
      </c>
    </row>
    <row r="16" spans="1:7" x14ac:dyDescent="0.4">
      <c r="B16" s="262" t="s">
        <v>611</v>
      </c>
      <c r="C16" s="263">
        <f>IF((C12-C13-C14)&lt;1,0,(C12-C13-C14))</f>
        <v>0</v>
      </c>
    </row>
    <row r="17" spans="2:4" x14ac:dyDescent="0.4">
      <c r="B17" s="262" t="s">
        <v>612</v>
      </c>
      <c r="C17" s="257">
        <f>IF(C16&gt;88000,88000,C16)</f>
        <v>0</v>
      </c>
    </row>
    <row r="21" spans="2:4" x14ac:dyDescent="0.4">
      <c r="B21" s="262" t="s">
        <v>613</v>
      </c>
      <c r="C21" s="258">
        <f>市申!AV122</f>
        <v>0</v>
      </c>
    </row>
    <row r="24" spans="2:4" s="264" customFormat="1" x14ac:dyDescent="0.4">
      <c r="C24" s="265"/>
    </row>
    <row r="28" spans="2:4" x14ac:dyDescent="0.4">
      <c r="B28" s="266"/>
      <c r="C28" s="267"/>
      <c r="D28" s="266"/>
    </row>
    <row r="29" spans="2:4" x14ac:dyDescent="0.4">
      <c r="B29" s="266"/>
      <c r="C29" s="267"/>
      <c r="D29" s="266"/>
    </row>
    <row r="30" spans="2:4" x14ac:dyDescent="0.4">
      <c r="B30" s="266"/>
      <c r="C30" s="267"/>
      <c r="D30" s="266"/>
    </row>
    <row r="31" spans="2:4" x14ac:dyDescent="0.4">
      <c r="B31" s="266"/>
      <c r="C31" s="267"/>
      <c r="D31" s="266"/>
    </row>
    <row r="32" spans="2:4" x14ac:dyDescent="0.4">
      <c r="B32" s="266"/>
      <c r="C32" s="267"/>
      <c r="D32" s="266"/>
    </row>
    <row r="33" spans="2:4" x14ac:dyDescent="0.4">
      <c r="B33" s="266"/>
      <c r="C33" s="267"/>
      <c r="D33" s="266"/>
    </row>
  </sheetData>
  <phoneticPr fontId="1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L46"/>
  <sheetViews>
    <sheetView showGridLines="0" showRowColHeaders="0" zoomScale="96" zoomScaleNormal="96" workbookViewId="0"/>
  </sheetViews>
  <sheetFormatPr defaultRowHeight="18.75" x14ac:dyDescent="0.4"/>
  <cols>
    <col min="1" max="1" width="0.875" style="325" customWidth="1"/>
    <col min="2" max="2" width="5.875" customWidth="1"/>
    <col min="3" max="3" width="24" customWidth="1"/>
    <col min="4" max="4" width="25" customWidth="1"/>
    <col min="5" max="5" width="10.375" style="325" customWidth="1"/>
    <col min="6" max="6" width="12.75" customWidth="1"/>
    <col min="7" max="7" width="24" customWidth="1"/>
    <col min="8" max="8" width="15.5" customWidth="1"/>
    <col min="10" max="12" width="9" hidden="1" customWidth="1"/>
  </cols>
  <sheetData>
    <row r="1" spans="2:11" s="325" customFormat="1" ht="5.25" customHeight="1" x14ac:dyDescent="0.4"/>
    <row r="2" spans="2:11" s="325" customFormat="1" ht="25.5" customHeight="1" x14ac:dyDescent="0.4">
      <c r="B2" s="2102" t="s">
        <v>729</v>
      </c>
      <c r="C2" s="2103"/>
    </row>
    <row r="3" spans="2:11" s="325" customFormat="1" ht="10.5" customHeight="1" x14ac:dyDescent="0.4"/>
    <row r="4" spans="2:11" ht="133.5" customHeight="1" x14ac:dyDescent="0.4">
      <c r="B4" s="2083" t="s">
        <v>737</v>
      </c>
      <c r="C4" s="2084"/>
      <c r="D4" s="2084"/>
      <c r="E4" s="2084"/>
      <c r="F4" s="2084"/>
      <c r="G4" s="2085"/>
    </row>
    <row r="5" spans="2:11" ht="34.5" customHeight="1" x14ac:dyDescent="0.4">
      <c r="B5" s="311" t="s">
        <v>733</v>
      </c>
      <c r="C5" s="287"/>
      <c r="D5" s="287"/>
      <c r="E5" s="326"/>
      <c r="F5" s="287"/>
      <c r="G5" s="287"/>
      <c r="H5" s="287"/>
      <c r="I5" s="287"/>
      <c r="K5" t="s">
        <v>619</v>
      </c>
    </row>
    <row r="6" spans="2:11" s="325" customFormat="1" ht="34.5" customHeight="1" x14ac:dyDescent="0.4">
      <c r="C6" s="343" t="s">
        <v>586</v>
      </c>
      <c r="D6" s="2087">
        <f>受付!D5</f>
        <v>0</v>
      </c>
      <c r="E6" s="2088"/>
      <c r="F6" s="343" t="s">
        <v>727</v>
      </c>
      <c r="G6" s="416"/>
      <c r="I6" s="326"/>
      <c r="K6" t="s">
        <v>618</v>
      </c>
    </row>
    <row r="7" spans="2:11" ht="20.25" x14ac:dyDescent="0.4">
      <c r="B7" s="294" t="s">
        <v>615</v>
      </c>
      <c r="C7" s="287"/>
      <c r="D7" s="287"/>
      <c r="E7" s="326"/>
      <c r="F7" s="287"/>
      <c r="G7" s="287"/>
      <c r="H7" s="287"/>
      <c r="I7" s="287"/>
      <c r="K7" t="s">
        <v>620</v>
      </c>
    </row>
    <row r="8" spans="2:11" ht="30.75" customHeight="1" x14ac:dyDescent="0.4">
      <c r="B8" s="287"/>
      <c r="C8" s="297" t="s">
        <v>616</v>
      </c>
      <c r="D8" s="358"/>
      <c r="E8" s="287" t="s">
        <v>623</v>
      </c>
      <c r="G8" s="287"/>
      <c r="H8" s="287"/>
      <c r="I8" s="287"/>
      <c r="K8" t="s">
        <v>621</v>
      </c>
    </row>
    <row r="9" spans="2:11" ht="30.75" customHeight="1" x14ac:dyDescent="0.4">
      <c r="B9" s="287"/>
      <c r="C9" s="297" t="s">
        <v>617</v>
      </c>
      <c r="D9" s="358"/>
      <c r="E9" s="356"/>
      <c r="F9" s="287"/>
      <c r="G9" s="287"/>
      <c r="H9" s="287"/>
      <c r="I9" s="287"/>
      <c r="K9" t="s">
        <v>622</v>
      </c>
    </row>
    <row r="10" spans="2:11" x14ac:dyDescent="0.4">
      <c r="B10" s="287"/>
      <c r="C10" s="287"/>
      <c r="D10" s="287"/>
      <c r="E10" s="326"/>
      <c r="F10" s="287"/>
      <c r="G10" s="287"/>
      <c r="H10" s="287"/>
      <c r="I10" s="287"/>
    </row>
    <row r="11" spans="2:11" x14ac:dyDescent="0.4">
      <c r="B11" s="287"/>
      <c r="C11" s="287"/>
      <c r="D11" s="287"/>
      <c r="E11" s="326"/>
      <c r="F11" s="287"/>
      <c r="G11" s="287"/>
      <c r="H11" s="287"/>
      <c r="I11" s="287"/>
    </row>
    <row r="12" spans="2:11" x14ac:dyDescent="0.4">
      <c r="B12" s="287"/>
      <c r="C12" s="287"/>
      <c r="D12" s="287"/>
      <c r="E12" s="326"/>
      <c r="F12" s="287"/>
      <c r="G12" s="287"/>
      <c r="H12" s="287"/>
      <c r="I12" s="287"/>
    </row>
    <row r="13" spans="2:11" ht="20.25" x14ac:dyDescent="0.4">
      <c r="B13" s="294" t="s">
        <v>624</v>
      </c>
      <c r="C13" s="287"/>
      <c r="D13" s="287"/>
      <c r="E13" s="326"/>
      <c r="F13" s="287"/>
      <c r="G13" s="287"/>
      <c r="H13" s="287"/>
      <c r="I13" s="287"/>
    </row>
    <row r="14" spans="2:11" ht="24" x14ac:dyDescent="0.4">
      <c r="B14" s="287"/>
      <c r="C14" s="310" t="s">
        <v>625</v>
      </c>
      <c r="D14" s="310" t="s">
        <v>626</v>
      </c>
      <c r="E14" s="2105" t="s">
        <v>627</v>
      </c>
      <c r="F14" s="2106"/>
      <c r="G14" s="312" t="s">
        <v>628</v>
      </c>
      <c r="H14" s="287"/>
      <c r="I14" s="287"/>
    </row>
    <row r="15" spans="2:11" ht="30" customHeight="1" x14ac:dyDescent="0.4">
      <c r="B15" s="287"/>
      <c r="C15" s="358"/>
      <c r="D15" s="358"/>
      <c r="E15" s="2093"/>
      <c r="F15" s="2094"/>
      <c r="G15" s="365"/>
      <c r="H15" s="287"/>
      <c r="I15" s="287"/>
    </row>
    <row r="16" spans="2:11" ht="30" customHeight="1" x14ac:dyDescent="0.4">
      <c r="B16" s="287"/>
      <c r="C16" s="358"/>
      <c r="D16" s="358"/>
      <c r="E16" s="2107"/>
      <c r="F16" s="2108"/>
      <c r="G16" s="365"/>
      <c r="H16" s="287"/>
      <c r="I16" s="287"/>
    </row>
    <row r="17" spans="2:9" ht="30" customHeight="1" x14ac:dyDescent="0.4">
      <c r="B17" s="287"/>
      <c r="C17" s="358"/>
      <c r="D17" s="358"/>
      <c r="E17" s="2107"/>
      <c r="F17" s="2108"/>
      <c r="G17" s="365"/>
      <c r="H17" s="287"/>
      <c r="I17" s="287"/>
    </row>
    <row r="18" spans="2:9" ht="30" customHeight="1" x14ac:dyDescent="0.4">
      <c r="B18" s="287"/>
      <c r="C18" s="358"/>
      <c r="D18" s="358"/>
      <c r="E18" s="2107"/>
      <c r="F18" s="2108"/>
      <c r="G18" s="365"/>
      <c r="H18" s="287"/>
      <c r="I18" s="287"/>
    </row>
    <row r="19" spans="2:9" ht="30" customHeight="1" x14ac:dyDescent="0.4">
      <c r="B19" s="287"/>
      <c r="C19" s="358"/>
      <c r="D19" s="358"/>
      <c r="E19" s="2107"/>
      <c r="F19" s="2108"/>
      <c r="G19" s="365"/>
      <c r="H19" s="287"/>
      <c r="I19" s="287"/>
    </row>
    <row r="20" spans="2:9" ht="30" customHeight="1" x14ac:dyDescent="0.4">
      <c r="B20" s="287"/>
      <c r="C20" s="358"/>
      <c r="D20" s="358"/>
      <c r="E20" s="2107"/>
      <c r="F20" s="2108"/>
      <c r="G20" s="365"/>
      <c r="H20" s="287"/>
      <c r="I20" s="287"/>
    </row>
    <row r="21" spans="2:9" ht="30" customHeight="1" x14ac:dyDescent="0.4">
      <c r="B21" s="287"/>
      <c r="C21" s="358"/>
      <c r="D21" s="358"/>
      <c r="E21" s="2107"/>
      <c r="F21" s="2108"/>
      <c r="G21" s="365"/>
      <c r="H21" s="287"/>
      <c r="I21" s="287"/>
    </row>
    <row r="22" spans="2:9" ht="30" customHeight="1" x14ac:dyDescent="0.4">
      <c r="B22" s="287"/>
      <c r="C22" s="358"/>
      <c r="D22" s="358"/>
      <c r="E22" s="2107"/>
      <c r="F22" s="2108"/>
      <c r="G22" s="365"/>
      <c r="H22" s="287"/>
      <c r="I22" s="287"/>
    </row>
    <row r="23" spans="2:9" ht="30" customHeight="1" x14ac:dyDescent="0.4">
      <c r="B23" s="287"/>
      <c r="C23" s="358"/>
      <c r="D23" s="358"/>
      <c r="E23" s="2107"/>
      <c r="F23" s="2108"/>
      <c r="G23" s="365"/>
      <c r="H23" s="287"/>
      <c r="I23" s="287"/>
    </row>
    <row r="24" spans="2:9" ht="30" customHeight="1" x14ac:dyDescent="0.4">
      <c r="B24" s="287"/>
      <c r="C24" s="358"/>
      <c r="D24" s="358"/>
      <c r="E24" s="2107"/>
      <c r="F24" s="2108"/>
      <c r="G24" s="365"/>
      <c r="H24" s="287"/>
      <c r="I24" s="287"/>
    </row>
    <row r="25" spans="2:9" ht="30" customHeight="1" x14ac:dyDescent="0.4">
      <c r="B25" s="287"/>
      <c r="C25" s="358"/>
      <c r="D25" s="358"/>
      <c r="E25" s="2107"/>
      <c r="F25" s="2108"/>
      <c r="G25" s="365"/>
      <c r="H25" s="287"/>
      <c r="I25" s="287"/>
    </row>
    <row r="26" spans="2:9" ht="30" customHeight="1" x14ac:dyDescent="0.4">
      <c r="B26" s="287"/>
      <c r="C26" s="358"/>
      <c r="D26" s="358"/>
      <c r="E26" s="2107"/>
      <c r="F26" s="2108"/>
      <c r="G26" s="365"/>
      <c r="H26" s="287"/>
      <c r="I26" s="287"/>
    </row>
    <row r="27" spans="2:9" ht="30" customHeight="1" x14ac:dyDescent="0.4">
      <c r="B27" s="287"/>
      <c r="C27" s="358"/>
      <c r="D27" s="358"/>
      <c r="E27" s="2107"/>
      <c r="F27" s="2108"/>
      <c r="G27" s="365"/>
      <c r="H27" s="287"/>
      <c r="I27" s="287"/>
    </row>
    <row r="28" spans="2:9" ht="30" customHeight="1" x14ac:dyDescent="0.4">
      <c r="B28" s="287"/>
      <c r="C28" s="358"/>
      <c r="D28" s="358"/>
      <c r="E28" s="2107"/>
      <c r="F28" s="2108"/>
      <c r="G28" s="365"/>
      <c r="H28" s="287"/>
      <c r="I28" s="287"/>
    </row>
    <row r="29" spans="2:9" ht="30" customHeight="1" x14ac:dyDescent="0.4">
      <c r="B29" s="287"/>
      <c r="C29" s="358"/>
      <c r="D29" s="358"/>
      <c r="E29" s="2107"/>
      <c r="F29" s="2108"/>
      <c r="G29" s="365"/>
      <c r="H29" s="287"/>
      <c r="I29" s="287"/>
    </row>
    <row r="30" spans="2:9" ht="30" customHeight="1" x14ac:dyDescent="0.4">
      <c r="B30" s="287"/>
      <c r="C30" s="358"/>
      <c r="D30" s="358"/>
      <c r="E30" s="2107"/>
      <c r="F30" s="2108"/>
      <c r="G30" s="365"/>
      <c r="H30" s="287"/>
      <c r="I30" s="287"/>
    </row>
    <row r="31" spans="2:9" ht="30" customHeight="1" x14ac:dyDescent="0.4">
      <c r="B31" s="287"/>
      <c r="C31" s="358"/>
      <c r="D31" s="358"/>
      <c r="E31" s="2107"/>
      <c r="F31" s="2108"/>
      <c r="G31" s="365"/>
      <c r="H31" s="287"/>
      <c r="I31" s="287"/>
    </row>
    <row r="32" spans="2:9" ht="30" customHeight="1" x14ac:dyDescent="0.4">
      <c r="B32" s="287"/>
      <c r="C32" s="358"/>
      <c r="D32" s="358"/>
      <c r="E32" s="2107"/>
      <c r="F32" s="2108"/>
      <c r="G32" s="365"/>
      <c r="H32" s="287"/>
      <c r="I32" s="287"/>
    </row>
    <row r="33" spans="2:9" ht="30" customHeight="1" x14ac:dyDescent="0.4">
      <c r="B33" s="287"/>
      <c r="C33" s="358"/>
      <c r="D33" s="358"/>
      <c r="E33" s="2107"/>
      <c r="F33" s="2108"/>
      <c r="G33" s="365"/>
      <c r="H33" s="287"/>
      <c r="I33" s="287"/>
    </row>
    <row r="34" spans="2:9" ht="30" customHeight="1" x14ac:dyDescent="0.4">
      <c r="B34" s="287"/>
      <c r="C34" s="358"/>
      <c r="D34" s="358"/>
      <c r="E34" s="2107"/>
      <c r="F34" s="2108"/>
      <c r="G34" s="365"/>
      <c r="H34" s="287"/>
      <c r="I34" s="287"/>
    </row>
    <row r="35" spans="2:9" ht="30" customHeight="1" x14ac:dyDescent="0.4">
      <c r="B35" s="287"/>
      <c r="C35" s="358"/>
      <c r="D35" s="358"/>
      <c r="E35" s="2107"/>
      <c r="F35" s="2108"/>
      <c r="G35" s="365"/>
      <c r="H35" s="287"/>
      <c r="I35" s="287"/>
    </row>
    <row r="36" spans="2:9" ht="30" customHeight="1" x14ac:dyDescent="0.4">
      <c r="B36" s="287"/>
      <c r="C36" s="358"/>
      <c r="D36" s="358"/>
      <c r="E36" s="2107"/>
      <c r="F36" s="2108"/>
      <c r="G36" s="365"/>
      <c r="H36" s="287"/>
      <c r="I36" s="287"/>
    </row>
    <row r="37" spans="2:9" ht="30" customHeight="1" x14ac:dyDescent="0.4">
      <c r="B37" s="287"/>
      <c r="C37" s="358"/>
      <c r="D37" s="358"/>
      <c r="E37" s="2107"/>
      <c r="F37" s="2108"/>
      <c r="G37" s="365"/>
      <c r="H37" s="287"/>
      <c r="I37" s="287"/>
    </row>
    <row r="38" spans="2:9" ht="30" customHeight="1" x14ac:dyDescent="0.4">
      <c r="B38" s="287"/>
      <c r="C38" s="2086" t="s">
        <v>403</v>
      </c>
      <c r="D38" s="2086"/>
      <c r="E38" s="2091">
        <f>SUM(E15:F37)</f>
        <v>0</v>
      </c>
      <c r="F38" s="2092"/>
      <c r="G38" s="352">
        <f>SUM(G15:G37)</f>
        <v>0</v>
      </c>
      <c r="H38" s="287"/>
      <c r="I38" s="287"/>
    </row>
    <row r="39" spans="2:9" x14ac:dyDescent="0.4">
      <c r="B39" s="287"/>
      <c r="C39" s="287"/>
      <c r="D39" s="287"/>
      <c r="E39" s="326"/>
      <c r="F39" s="287"/>
      <c r="G39" s="287"/>
      <c r="H39" s="287"/>
      <c r="I39" s="287"/>
    </row>
    <row r="40" spans="2:9" x14ac:dyDescent="0.4">
      <c r="C40" s="2104"/>
      <c r="D40" s="2104"/>
      <c r="E40" s="344"/>
    </row>
    <row r="41" spans="2:9" ht="18" customHeight="1" x14ac:dyDescent="0.4">
      <c r="C41" s="2101" t="str">
        <f>IF(E38=医療費!G2,"","※医療費控除にも入力があります。　　　　　　　　　　　　　 どちらか一方のみ入力してください。")</f>
        <v/>
      </c>
      <c r="D41" s="2101"/>
      <c r="E41" s="148"/>
      <c r="F41" s="148"/>
      <c r="G41" s="148"/>
    </row>
    <row r="42" spans="2:9" ht="18.75" customHeight="1" x14ac:dyDescent="0.4">
      <c r="C42" s="2101"/>
      <c r="D42" s="2101"/>
      <c r="E42" s="369"/>
    </row>
    <row r="43" spans="2:9" x14ac:dyDescent="0.4">
      <c r="C43" s="2101"/>
      <c r="D43" s="2101"/>
      <c r="E43" s="369"/>
    </row>
    <row r="44" spans="2:9" x14ac:dyDescent="0.4">
      <c r="C44" s="369"/>
      <c r="D44" s="369"/>
      <c r="E44" s="369"/>
    </row>
    <row r="45" spans="2:9" x14ac:dyDescent="0.4">
      <c r="C45" s="369"/>
      <c r="D45" s="369"/>
      <c r="E45" s="369"/>
    </row>
    <row r="46" spans="2:9" x14ac:dyDescent="0.4">
      <c r="C46" s="369"/>
      <c r="D46" s="369"/>
      <c r="E46" s="369"/>
    </row>
  </sheetData>
  <sheetProtection algorithmName="SHA-512" hashValue="yQixZhsY5ZEReVHrJMQ6zfXjKr6shMwUdgYWX5q7pIKrvsL7rH8O4mSo8NOQmp+97nfNs12SibZrPPV5Pm3pvg==" saltValue="C6sEyO24/5t1zwRokHkn2w==" spinCount="100000" sheet="1" objects="1" scenarios="1"/>
  <mergeCells count="31">
    <mergeCell ref="E33:F33"/>
    <mergeCell ref="E32:F32"/>
    <mergeCell ref="E31:F31"/>
    <mergeCell ref="E30:F30"/>
    <mergeCell ref="E29:F29"/>
    <mergeCell ref="E38:F38"/>
    <mergeCell ref="E37:F37"/>
    <mergeCell ref="E36:F36"/>
    <mergeCell ref="E35:F35"/>
    <mergeCell ref="E34:F34"/>
    <mergeCell ref="E24:F24"/>
    <mergeCell ref="E23:F23"/>
    <mergeCell ref="E22:F22"/>
    <mergeCell ref="E21:F21"/>
    <mergeCell ref="E20:F20"/>
    <mergeCell ref="C41:D43"/>
    <mergeCell ref="B2:C2"/>
    <mergeCell ref="C38:D38"/>
    <mergeCell ref="C40:D40"/>
    <mergeCell ref="B4:G4"/>
    <mergeCell ref="D6:E6"/>
    <mergeCell ref="E14:F14"/>
    <mergeCell ref="E15:F15"/>
    <mergeCell ref="E19:F19"/>
    <mergeCell ref="E18:F18"/>
    <mergeCell ref="E17:F17"/>
    <mergeCell ref="E16:F16"/>
    <mergeCell ref="E28:F28"/>
    <mergeCell ref="E27:F27"/>
    <mergeCell ref="E26:F26"/>
    <mergeCell ref="E25:F25"/>
  </mergeCells>
  <phoneticPr fontId="10"/>
  <conditionalFormatting sqref="C44:D45 C41">
    <cfRule type="containsText" dxfId="0" priority="1" operator="containsText" text="医療費控除にも入力があります。　　　　　　　　　　　　　 どちらか一方のみ入力してください。">
      <formula>NOT(ISERROR(SEARCH("医療費控除にも入力があります。　　　　　　　　　　　　　 どちらか一方のみ入力してください。",C41)))</formula>
    </cfRule>
  </conditionalFormatting>
  <dataValidations count="2">
    <dataValidation imeMode="hiragana" allowBlank="1" showInputMessage="1" showErrorMessage="1" sqref="D8:D9 C15:D37"/>
    <dataValidation imeMode="halfAlpha" allowBlank="1" showInputMessage="1" showErrorMessage="1" sqref="E15:G37"/>
  </dataValidations>
  <pageMargins left="0.7" right="0.7"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4" r:id="rId4" name="Button 2">
              <controlPr defaultSize="0" print="0" autoFill="0" autoPict="0" macro="[0]!b">
                <anchor moveWithCells="1" sizeWithCells="1">
                  <from>
                    <xdr:col>6</xdr:col>
                    <xdr:colOff>647700</xdr:colOff>
                    <xdr:row>40</xdr:row>
                    <xdr:rowOff>76200</xdr:rowOff>
                  </from>
                  <to>
                    <xdr:col>7</xdr:col>
                    <xdr:colOff>457200</xdr:colOff>
                    <xdr:row>41</xdr:row>
                    <xdr:rowOff>152400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L42"/>
  <sheetViews>
    <sheetView showGridLines="0" showRowColHeaders="0" zoomScaleNormal="100" zoomScaleSheetLayoutView="98" workbookViewId="0">
      <selection activeCell="C5" sqref="C5:D5"/>
    </sheetView>
  </sheetViews>
  <sheetFormatPr defaultRowHeight="18.75" x14ac:dyDescent="0.4"/>
  <cols>
    <col min="1" max="1" width="0.875" style="325" customWidth="1"/>
    <col min="2" max="2" width="19.5" style="325" customWidth="1"/>
    <col min="3" max="3" width="21.5" style="325" customWidth="1"/>
    <col min="4" max="4" width="19.375" style="325" customWidth="1"/>
    <col min="5" max="5" width="6.25" style="325" customWidth="1"/>
    <col min="6" max="6" width="24.375" style="325" customWidth="1"/>
    <col min="7" max="7" width="19.125" style="325" customWidth="1"/>
    <col min="8" max="8" width="3.75" style="325" customWidth="1"/>
    <col min="9" max="11" width="9" style="325"/>
    <col min="12" max="12" width="9" style="325" hidden="1" customWidth="1"/>
    <col min="13" max="13" width="9" style="325" customWidth="1"/>
    <col min="14" max="16384" width="9" style="325"/>
  </cols>
  <sheetData>
    <row r="1" spans="1:12" ht="5.25" customHeight="1" x14ac:dyDescent="0.4"/>
    <row r="2" spans="1:12" ht="20.25" x14ac:dyDescent="0.4">
      <c r="B2" s="2050" t="s">
        <v>724</v>
      </c>
      <c r="C2" s="2052"/>
      <c r="D2" s="347"/>
      <c r="E2" s="148"/>
    </row>
    <row r="3" spans="1:12" ht="10.5" customHeight="1" x14ac:dyDescent="0.4">
      <c r="B3" s="148"/>
      <c r="C3" s="355"/>
      <c r="D3" s="148"/>
      <c r="E3" s="148"/>
      <c r="F3" s="148"/>
      <c r="G3" s="148"/>
      <c r="H3" s="148"/>
    </row>
    <row r="4" spans="1:12" ht="33" customHeight="1" x14ac:dyDescent="0.4">
      <c r="A4" s="311" t="s">
        <v>614</v>
      </c>
      <c r="B4" s="328"/>
      <c r="C4" s="326"/>
      <c r="D4" s="326"/>
      <c r="E4" s="326"/>
      <c r="F4" s="326"/>
      <c r="G4" s="326"/>
      <c r="H4" s="326"/>
    </row>
    <row r="5" spans="1:12" ht="33" customHeight="1" x14ac:dyDescent="0.4">
      <c r="A5" s="311"/>
      <c r="B5" s="343" t="s">
        <v>586</v>
      </c>
      <c r="C5" s="2109"/>
      <c r="D5" s="2110"/>
      <c r="E5" s="348" t="s">
        <v>727</v>
      </c>
      <c r="F5" s="349"/>
      <c r="H5" s="326"/>
    </row>
    <row r="6" spans="1:12" ht="21" customHeight="1" x14ac:dyDescent="0.4">
      <c r="A6" s="304" t="s">
        <v>590</v>
      </c>
      <c r="B6" s="326"/>
      <c r="C6" s="326"/>
      <c r="D6" s="326"/>
      <c r="E6" s="326"/>
      <c r="F6" s="326"/>
      <c r="G6" s="326"/>
      <c r="H6" s="326"/>
      <c r="L6" s="325" t="s">
        <v>594</v>
      </c>
    </row>
    <row r="7" spans="1:12" ht="39.75" customHeight="1" x14ac:dyDescent="0.4">
      <c r="A7" s="326"/>
      <c r="B7" s="307" t="s">
        <v>588</v>
      </c>
      <c r="C7" s="307" t="s">
        <v>736</v>
      </c>
      <c r="D7" s="2089" t="s">
        <v>735</v>
      </c>
      <c r="E7" s="2090"/>
      <c r="F7" s="350"/>
      <c r="G7" s="289"/>
      <c r="H7" s="326"/>
      <c r="L7" s="325" t="s">
        <v>723</v>
      </c>
    </row>
    <row r="8" spans="1:12" ht="30" customHeight="1" x14ac:dyDescent="0.4">
      <c r="A8" s="326"/>
      <c r="B8" s="340">
        <v>56753</v>
      </c>
      <c r="C8" s="340">
        <v>52600</v>
      </c>
      <c r="D8" s="2111"/>
      <c r="E8" s="2112"/>
      <c r="F8" s="351"/>
      <c r="G8" s="308"/>
      <c r="H8" s="308"/>
      <c r="L8" s="325" t="s">
        <v>595</v>
      </c>
    </row>
    <row r="9" spans="1:12" ht="13.5" customHeight="1" x14ac:dyDescent="0.4">
      <c r="A9" s="326"/>
      <c r="B9" s="309"/>
      <c r="C9" s="309"/>
      <c r="D9" s="309"/>
      <c r="E9" s="309"/>
      <c r="F9" s="309"/>
      <c r="G9" s="309"/>
      <c r="H9" s="309"/>
      <c r="L9" s="325" t="s">
        <v>596</v>
      </c>
    </row>
    <row r="10" spans="1:12" ht="21.75" customHeight="1" x14ac:dyDescent="0.4">
      <c r="A10" s="306" t="s">
        <v>589</v>
      </c>
      <c r="B10" s="306"/>
      <c r="C10" s="326"/>
      <c r="D10" s="326"/>
      <c r="E10" s="326"/>
      <c r="F10" s="326"/>
      <c r="G10" s="326"/>
      <c r="H10" s="326"/>
    </row>
    <row r="11" spans="1:12" ht="36" x14ac:dyDescent="0.4">
      <c r="A11" s="326"/>
      <c r="B11" s="310" t="s">
        <v>725</v>
      </c>
      <c r="C11" s="310" t="s">
        <v>716</v>
      </c>
      <c r="D11" s="310" t="s">
        <v>591</v>
      </c>
      <c r="E11" s="2089" t="s">
        <v>592</v>
      </c>
      <c r="F11" s="2090"/>
      <c r="G11" s="312" t="s">
        <v>593</v>
      </c>
      <c r="H11" s="326"/>
    </row>
    <row r="12" spans="1:12" ht="30" customHeight="1" x14ac:dyDescent="0.4">
      <c r="A12" s="326"/>
      <c r="B12" s="346" t="s">
        <v>645</v>
      </c>
      <c r="C12" s="346" t="s">
        <v>719</v>
      </c>
      <c r="D12" s="346" t="s">
        <v>594</v>
      </c>
      <c r="E12" s="2113">
        <v>250000</v>
      </c>
      <c r="F12" s="2114"/>
      <c r="G12" s="352">
        <v>200000</v>
      </c>
      <c r="H12" s="326"/>
    </row>
    <row r="13" spans="1:12" ht="30" customHeight="1" x14ac:dyDescent="0.4">
      <c r="A13" s="326"/>
      <c r="B13" s="346"/>
      <c r="C13" s="346" t="s">
        <v>720</v>
      </c>
      <c r="D13" s="346" t="s">
        <v>723</v>
      </c>
      <c r="E13" s="2113">
        <v>5000</v>
      </c>
      <c r="F13" s="2114"/>
      <c r="G13" s="352"/>
      <c r="H13" s="326"/>
    </row>
    <row r="14" spans="1:12" ht="30" customHeight="1" x14ac:dyDescent="0.4">
      <c r="A14" s="326"/>
      <c r="B14" s="346"/>
      <c r="C14" s="346" t="s">
        <v>721</v>
      </c>
      <c r="D14" s="346" t="s">
        <v>596</v>
      </c>
      <c r="E14" s="2113">
        <v>2000</v>
      </c>
      <c r="F14" s="2114"/>
      <c r="G14" s="352"/>
      <c r="H14" s="326"/>
    </row>
    <row r="15" spans="1:12" ht="30" customHeight="1" x14ac:dyDescent="0.4">
      <c r="A15" s="326"/>
      <c r="B15" s="346" t="s">
        <v>717</v>
      </c>
      <c r="C15" s="346" t="s">
        <v>719</v>
      </c>
      <c r="D15" s="346" t="s">
        <v>594</v>
      </c>
      <c r="E15" s="2113">
        <v>40400</v>
      </c>
      <c r="F15" s="2114"/>
      <c r="G15" s="352"/>
      <c r="H15" s="326"/>
    </row>
    <row r="16" spans="1:12" ht="30" customHeight="1" x14ac:dyDescent="0.4">
      <c r="A16" s="326"/>
      <c r="B16" s="346" t="s">
        <v>718</v>
      </c>
      <c r="C16" s="346" t="s">
        <v>722</v>
      </c>
      <c r="D16" s="346" t="s">
        <v>595</v>
      </c>
      <c r="E16" s="2115">
        <v>150000</v>
      </c>
      <c r="F16" s="2116"/>
      <c r="G16" s="352"/>
      <c r="H16" s="326"/>
    </row>
    <row r="17" spans="1:8" ht="30" customHeight="1" x14ac:dyDescent="0.4">
      <c r="A17" s="326"/>
      <c r="B17" s="346"/>
      <c r="C17" s="346"/>
      <c r="D17" s="346"/>
      <c r="E17" s="519"/>
      <c r="F17" s="521"/>
      <c r="G17" s="339"/>
      <c r="H17" s="326"/>
    </row>
    <row r="18" spans="1:8" ht="30" customHeight="1" x14ac:dyDescent="0.4">
      <c r="A18" s="326"/>
      <c r="B18" s="346"/>
      <c r="C18" s="346"/>
      <c r="D18" s="346"/>
      <c r="E18" s="519"/>
      <c r="F18" s="521"/>
      <c r="G18" s="339"/>
      <c r="H18" s="326"/>
    </row>
    <row r="19" spans="1:8" ht="30" customHeight="1" x14ac:dyDescent="0.4">
      <c r="A19" s="326"/>
      <c r="B19" s="346"/>
      <c r="C19" s="346"/>
      <c r="D19" s="346"/>
      <c r="E19" s="519"/>
      <c r="F19" s="521"/>
      <c r="G19" s="339"/>
      <c r="H19" s="326"/>
    </row>
    <row r="20" spans="1:8" ht="30" customHeight="1" x14ac:dyDescent="0.4">
      <c r="A20" s="326"/>
      <c r="B20" s="346"/>
      <c r="C20" s="346"/>
      <c r="D20" s="346"/>
      <c r="E20" s="519"/>
      <c r="F20" s="521"/>
      <c r="G20" s="339"/>
      <c r="H20" s="326"/>
    </row>
    <row r="21" spans="1:8" ht="30" customHeight="1" x14ac:dyDescent="0.4">
      <c r="A21" s="326"/>
      <c r="B21" s="346"/>
      <c r="C21" s="346"/>
      <c r="D21" s="346"/>
      <c r="E21" s="519"/>
      <c r="F21" s="521"/>
      <c r="G21" s="339"/>
      <c r="H21" s="326"/>
    </row>
    <row r="22" spans="1:8" ht="30" customHeight="1" x14ac:dyDescent="0.4">
      <c r="A22" s="326"/>
      <c r="B22" s="346"/>
      <c r="C22" s="346"/>
      <c r="D22" s="346"/>
      <c r="E22" s="519"/>
      <c r="F22" s="521"/>
      <c r="G22" s="339"/>
      <c r="H22" s="326"/>
    </row>
    <row r="23" spans="1:8" ht="30" customHeight="1" x14ac:dyDescent="0.4">
      <c r="A23" s="326"/>
      <c r="B23" s="346"/>
      <c r="C23" s="346"/>
      <c r="D23" s="346"/>
      <c r="E23" s="519"/>
      <c r="F23" s="521"/>
      <c r="G23" s="339"/>
      <c r="H23" s="326"/>
    </row>
    <row r="24" spans="1:8" ht="30" customHeight="1" x14ac:dyDescent="0.4">
      <c r="A24" s="326"/>
      <c r="B24" s="346"/>
      <c r="C24" s="346"/>
      <c r="D24" s="346"/>
      <c r="E24" s="519"/>
      <c r="F24" s="521"/>
      <c r="G24" s="339"/>
      <c r="H24" s="326"/>
    </row>
    <row r="25" spans="1:8" ht="30" customHeight="1" x14ac:dyDescent="0.4">
      <c r="A25" s="326"/>
      <c r="B25" s="346"/>
      <c r="C25" s="346"/>
      <c r="D25" s="346"/>
      <c r="E25" s="519"/>
      <c r="F25" s="521"/>
      <c r="G25" s="339"/>
      <c r="H25" s="326"/>
    </row>
    <row r="26" spans="1:8" ht="30" customHeight="1" x14ac:dyDescent="0.4">
      <c r="A26" s="326"/>
      <c r="B26" s="346"/>
      <c r="C26" s="346"/>
      <c r="D26" s="346"/>
      <c r="E26" s="519"/>
      <c r="F26" s="521"/>
      <c r="G26" s="339"/>
      <c r="H26" s="326"/>
    </row>
    <row r="27" spans="1:8" ht="30" customHeight="1" x14ac:dyDescent="0.4">
      <c r="A27" s="326"/>
      <c r="B27" s="346"/>
      <c r="C27" s="346"/>
      <c r="D27" s="346"/>
      <c r="E27" s="519"/>
      <c r="F27" s="521"/>
      <c r="G27" s="339"/>
      <c r="H27" s="326"/>
    </row>
    <row r="28" spans="1:8" ht="30" customHeight="1" x14ac:dyDescent="0.4">
      <c r="A28" s="326"/>
      <c r="B28" s="346"/>
      <c r="C28" s="346"/>
      <c r="D28" s="346"/>
      <c r="E28" s="519"/>
      <c r="F28" s="521"/>
      <c r="G28" s="339"/>
      <c r="H28" s="326"/>
    </row>
    <row r="29" spans="1:8" ht="30" customHeight="1" x14ac:dyDescent="0.4">
      <c r="A29" s="326"/>
      <c r="B29" s="346"/>
      <c r="C29" s="346"/>
      <c r="D29" s="346"/>
      <c r="E29" s="519"/>
      <c r="F29" s="521"/>
      <c r="G29" s="339"/>
      <c r="H29" s="326"/>
    </row>
    <row r="30" spans="1:8" ht="30" customHeight="1" x14ac:dyDescent="0.4">
      <c r="A30" s="326"/>
      <c r="B30" s="346"/>
      <c r="C30" s="346"/>
      <c r="D30" s="346"/>
      <c r="E30" s="519"/>
      <c r="F30" s="521"/>
      <c r="G30" s="339"/>
      <c r="H30" s="326"/>
    </row>
    <row r="31" spans="1:8" ht="30" customHeight="1" x14ac:dyDescent="0.4">
      <c r="A31" s="326"/>
      <c r="B31" s="346"/>
      <c r="C31" s="346"/>
      <c r="D31" s="346"/>
      <c r="E31" s="519"/>
      <c r="F31" s="521"/>
      <c r="G31" s="339"/>
      <c r="H31" s="326"/>
    </row>
    <row r="32" spans="1:8" ht="30" customHeight="1" x14ac:dyDescent="0.4">
      <c r="A32" s="326"/>
      <c r="B32" s="346"/>
      <c r="C32" s="346"/>
      <c r="D32" s="346"/>
      <c r="E32" s="519"/>
      <c r="F32" s="521"/>
      <c r="G32" s="339"/>
      <c r="H32" s="326"/>
    </row>
    <row r="33" spans="1:8" ht="30" customHeight="1" x14ac:dyDescent="0.4">
      <c r="A33" s="326"/>
      <c r="B33" s="346"/>
      <c r="C33" s="346"/>
      <c r="D33" s="346"/>
      <c r="E33" s="519"/>
      <c r="F33" s="521"/>
      <c r="G33" s="339"/>
      <c r="H33" s="326"/>
    </row>
    <row r="34" spans="1:8" ht="30" customHeight="1" x14ac:dyDescent="0.4">
      <c r="A34" s="326"/>
      <c r="B34" s="346"/>
      <c r="C34" s="346"/>
      <c r="D34" s="346"/>
      <c r="E34" s="519"/>
      <c r="F34" s="521"/>
      <c r="G34" s="339"/>
      <c r="H34" s="326"/>
    </row>
    <row r="35" spans="1:8" ht="30" customHeight="1" x14ac:dyDescent="0.4">
      <c r="A35" s="326"/>
      <c r="B35" s="519" t="s">
        <v>321</v>
      </c>
      <c r="C35" s="520"/>
      <c r="D35" s="521"/>
      <c r="E35" s="2113">
        <f>SUM(E12:F34)</f>
        <v>447400</v>
      </c>
      <c r="F35" s="2114"/>
      <c r="G35" s="352">
        <f>SUM(G12:G34)</f>
        <v>200000</v>
      </c>
      <c r="H35" s="326"/>
    </row>
    <row r="36" spans="1:8" ht="30" customHeight="1" x14ac:dyDescent="0.4">
      <c r="A36" s="326"/>
      <c r="B36" s="326"/>
      <c r="C36" s="326"/>
      <c r="D36" s="326"/>
      <c r="E36" s="294"/>
      <c r="F36" s="294"/>
      <c r="G36" s="294"/>
      <c r="H36" s="326"/>
    </row>
    <row r="37" spans="1:8" ht="18.75" customHeight="1" x14ac:dyDescent="0.4">
      <c r="A37" s="326"/>
      <c r="B37" s="2117"/>
      <c r="C37" s="2117"/>
      <c r="D37" s="2117"/>
      <c r="E37" s="353"/>
      <c r="F37" s="294"/>
      <c r="G37" s="294"/>
      <c r="H37" s="326"/>
    </row>
    <row r="38" spans="1:8" ht="30" customHeight="1" x14ac:dyDescent="0.4">
      <c r="A38" s="326"/>
      <c r="B38" s="326"/>
      <c r="C38" s="326"/>
      <c r="D38" s="346" t="s">
        <v>597</v>
      </c>
      <c r="E38" s="2099">
        <f>C8+E35</f>
        <v>500000</v>
      </c>
      <c r="F38" s="2100"/>
      <c r="G38" s="354">
        <f>G35</f>
        <v>200000</v>
      </c>
      <c r="H38" s="326"/>
    </row>
    <row r="39" spans="1:8" x14ac:dyDescent="0.4">
      <c r="A39" s="326"/>
      <c r="B39" s="326"/>
      <c r="C39" s="326"/>
      <c r="D39" s="326"/>
      <c r="E39" s="326"/>
      <c r="F39" s="326"/>
      <c r="G39" s="326"/>
      <c r="H39" s="326"/>
    </row>
    <row r="40" spans="1:8" x14ac:dyDescent="0.4">
      <c r="A40" s="326"/>
      <c r="B40" s="326"/>
      <c r="C40" s="326"/>
      <c r="D40" s="326"/>
      <c r="E40" s="326"/>
      <c r="F40" s="326"/>
      <c r="G40" s="326"/>
      <c r="H40" s="326"/>
    </row>
    <row r="41" spans="1:8" x14ac:dyDescent="0.4">
      <c r="A41" s="326"/>
      <c r="B41" s="326"/>
      <c r="C41" s="326"/>
      <c r="D41" s="326"/>
      <c r="E41" s="326"/>
      <c r="F41" s="326"/>
      <c r="G41" s="326"/>
      <c r="H41" s="326"/>
    </row>
    <row r="42" spans="1:8" x14ac:dyDescent="0.4">
      <c r="A42" s="326"/>
      <c r="B42" s="326"/>
      <c r="C42" s="326"/>
      <c r="D42" s="326"/>
      <c r="E42" s="326"/>
      <c r="F42" s="326"/>
      <c r="G42" s="326"/>
      <c r="H42" s="326"/>
    </row>
  </sheetData>
  <sheetProtection algorithmName="SHA-512" hashValue="7v3C5XtQrG1uoQjgGn1Bosgcafjk9G55X/B4TiQWJdA45N0scsTPGLVOIlc6iu9crxQz6zcIPo/S/IPh7VsdWA==" saltValue="qGrDyIYHMTRkAJ8lSnDZYg==" spinCount="100000" sheet="1" objects="1" scenarios="1"/>
  <mergeCells count="32">
    <mergeCell ref="B37:D37"/>
    <mergeCell ref="E38:F38"/>
    <mergeCell ref="B35:D35"/>
    <mergeCell ref="B2:C2"/>
    <mergeCell ref="E31:F31"/>
    <mergeCell ref="E32:F32"/>
    <mergeCell ref="E33:F33"/>
    <mergeCell ref="E34:F34"/>
    <mergeCell ref="E35:F35"/>
    <mergeCell ref="E25:F25"/>
    <mergeCell ref="E26:F26"/>
    <mergeCell ref="E27:F27"/>
    <mergeCell ref="E28:F28"/>
    <mergeCell ref="E29:F29"/>
    <mergeCell ref="E30:F30"/>
    <mergeCell ref="E19:F19"/>
    <mergeCell ref="E20:F20"/>
    <mergeCell ref="E21:F21"/>
    <mergeCell ref="E22:F22"/>
    <mergeCell ref="E23:F23"/>
    <mergeCell ref="E24:F24"/>
    <mergeCell ref="E18:F18"/>
    <mergeCell ref="C5:D5"/>
    <mergeCell ref="D7:E7"/>
    <mergeCell ref="D8:E8"/>
    <mergeCell ref="E11:F11"/>
    <mergeCell ref="E12:F12"/>
    <mergeCell ref="E13:F13"/>
    <mergeCell ref="E14:F14"/>
    <mergeCell ref="E15:F15"/>
    <mergeCell ref="E16:F16"/>
    <mergeCell ref="E17:F17"/>
  </mergeCells>
  <phoneticPr fontId="10"/>
  <dataValidations count="2">
    <dataValidation type="list" allowBlank="1" showInputMessage="1" showErrorMessage="1" sqref="D17:E34">
      <formula1>$L$6:$L$9</formula1>
    </dataValidation>
    <dataValidation type="list" allowBlank="1" showInputMessage="1" showErrorMessage="1" sqref="D12:D16">
      <formula1>$K$7:$K$10</formula1>
    </dataValidation>
  </dataValidations>
  <pageMargins left="0.7" right="0.7" top="0.75" bottom="0.75" header="0.3" footer="0.3"/>
  <pageSetup paperSize="9" scale="6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K40"/>
  <sheetViews>
    <sheetView showGridLines="0" showRowColHeaders="0" zoomScale="96" zoomScaleNormal="96" workbookViewId="0">
      <selection activeCell="I18" sqref="I18"/>
    </sheetView>
  </sheetViews>
  <sheetFormatPr defaultRowHeight="18.75" x14ac:dyDescent="0.4"/>
  <cols>
    <col min="1" max="1" width="0.875" style="325" customWidth="1"/>
    <col min="2" max="2" width="5.875" style="325" customWidth="1"/>
    <col min="3" max="3" width="24" style="325" customWidth="1"/>
    <col min="4" max="4" width="27.5" style="325" customWidth="1"/>
    <col min="5" max="5" width="10.375" style="325" customWidth="1"/>
    <col min="6" max="6" width="12.75" style="325" customWidth="1"/>
    <col min="7" max="7" width="24" style="325" customWidth="1"/>
    <col min="8" max="8" width="15.5" style="325" customWidth="1"/>
    <col min="9" max="9" width="9" style="325"/>
    <col min="10" max="11" width="9" style="325" hidden="1" customWidth="1"/>
    <col min="12" max="12" width="0" style="325" hidden="1" customWidth="1"/>
    <col min="13" max="16384" width="9" style="325"/>
  </cols>
  <sheetData>
    <row r="1" spans="2:11" ht="5.25" customHeight="1" x14ac:dyDescent="0.4"/>
    <row r="2" spans="2:11" ht="25.5" customHeight="1" x14ac:dyDescent="0.4">
      <c r="B2" s="2050" t="s">
        <v>728</v>
      </c>
      <c r="C2" s="2051"/>
      <c r="D2" s="2052"/>
    </row>
    <row r="3" spans="2:11" ht="10.5" customHeight="1" x14ac:dyDescent="0.4"/>
    <row r="4" spans="2:11" ht="34.5" customHeight="1" x14ac:dyDescent="0.4">
      <c r="B4" s="311" t="s">
        <v>733</v>
      </c>
      <c r="C4" s="326"/>
      <c r="D4" s="326"/>
      <c r="E4" s="326"/>
      <c r="F4" s="326"/>
      <c r="G4" s="326"/>
      <c r="H4" s="326"/>
      <c r="I4" s="326"/>
      <c r="K4" s="325" t="s">
        <v>619</v>
      </c>
    </row>
    <row r="5" spans="2:11" ht="34.5" customHeight="1" x14ac:dyDescent="0.4">
      <c r="C5" s="343" t="s">
        <v>586</v>
      </c>
      <c r="D5" s="2087"/>
      <c r="E5" s="2088"/>
      <c r="F5" s="343" t="s">
        <v>727</v>
      </c>
      <c r="G5" s="349"/>
      <c r="I5" s="326"/>
    </row>
    <row r="6" spans="2:11" ht="20.25" x14ac:dyDescent="0.4">
      <c r="B6" s="294" t="s">
        <v>615</v>
      </c>
      <c r="C6" s="326"/>
      <c r="D6" s="326"/>
      <c r="E6" s="326"/>
      <c r="F6" s="326"/>
      <c r="G6" s="326"/>
      <c r="H6" s="326"/>
      <c r="I6" s="326"/>
      <c r="K6" s="325" t="s">
        <v>620</v>
      </c>
    </row>
    <row r="7" spans="2:11" ht="30.75" customHeight="1" x14ac:dyDescent="0.4">
      <c r="B7" s="326"/>
      <c r="C7" s="346" t="s">
        <v>616</v>
      </c>
      <c r="D7" s="346" t="s">
        <v>620</v>
      </c>
      <c r="E7" s="326" t="s">
        <v>623</v>
      </c>
      <c r="G7" s="326"/>
      <c r="H7" s="326"/>
      <c r="I7" s="326"/>
      <c r="K7" s="325" t="s">
        <v>621</v>
      </c>
    </row>
    <row r="8" spans="2:11" ht="30.75" customHeight="1" x14ac:dyDescent="0.4">
      <c r="B8" s="326"/>
      <c r="C8" s="346" t="s">
        <v>617</v>
      </c>
      <c r="D8" s="346" t="s">
        <v>734</v>
      </c>
      <c r="E8" s="356"/>
      <c r="F8" s="326"/>
      <c r="G8" s="326"/>
      <c r="H8" s="326"/>
      <c r="I8" s="326"/>
      <c r="K8" s="325" t="s">
        <v>622</v>
      </c>
    </row>
    <row r="9" spans="2:11" x14ac:dyDescent="0.4">
      <c r="B9" s="326"/>
      <c r="C9" s="326"/>
      <c r="D9" s="326"/>
      <c r="E9" s="326"/>
      <c r="F9" s="326"/>
      <c r="G9" s="326"/>
      <c r="H9" s="326"/>
      <c r="I9" s="326"/>
    </row>
    <row r="10" spans="2:11" x14ac:dyDescent="0.4">
      <c r="B10" s="326"/>
      <c r="C10" s="326"/>
      <c r="D10" s="326"/>
      <c r="E10" s="326"/>
      <c r="F10" s="326"/>
      <c r="G10" s="326"/>
      <c r="H10" s="326"/>
      <c r="I10" s="326"/>
    </row>
    <row r="11" spans="2:11" x14ac:dyDescent="0.4">
      <c r="B11" s="326"/>
      <c r="C11" s="326"/>
      <c r="D11" s="326"/>
      <c r="E11" s="326"/>
      <c r="F11" s="326"/>
      <c r="G11" s="326"/>
      <c r="H11" s="326"/>
      <c r="I11" s="326"/>
    </row>
    <row r="12" spans="2:11" ht="20.25" x14ac:dyDescent="0.4">
      <c r="B12" s="294" t="s">
        <v>624</v>
      </c>
      <c r="C12" s="326"/>
      <c r="D12" s="326"/>
      <c r="E12" s="326"/>
      <c r="F12" s="326"/>
      <c r="G12" s="326"/>
      <c r="H12" s="326"/>
      <c r="I12" s="326"/>
    </row>
    <row r="13" spans="2:11" ht="24" x14ac:dyDescent="0.4">
      <c r="B13" s="326"/>
      <c r="C13" s="310" t="s">
        <v>625</v>
      </c>
      <c r="D13" s="310" t="s">
        <v>626</v>
      </c>
      <c r="E13" s="2105" t="s">
        <v>627</v>
      </c>
      <c r="F13" s="2106"/>
      <c r="G13" s="312" t="s">
        <v>628</v>
      </c>
      <c r="H13" s="326"/>
      <c r="I13" s="326"/>
    </row>
    <row r="14" spans="2:11" ht="30" customHeight="1" x14ac:dyDescent="0.4">
      <c r="B14" s="326"/>
      <c r="C14" s="346" t="s">
        <v>730</v>
      </c>
      <c r="D14" s="346" t="s">
        <v>730</v>
      </c>
      <c r="E14" s="2113">
        <v>1600</v>
      </c>
      <c r="F14" s="2114"/>
      <c r="G14" s="352"/>
      <c r="H14" s="326"/>
      <c r="I14" s="326"/>
    </row>
    <row r="15" spans="2:11" ht="30" customHeight="1" x14ac:dyDescent="0.4">
      <c r="B15" s="326"/>
      <c r="C15" s="346"/>
      <c r="D15" s="346"/>
      <c r="E15" s="2113">
        <v>3500</v>
      </c>
      <c r="F15" s="2114"/>
      <c r="G15" s="352"/>
      <c r="H15" s="326"/>
      <c r="I15" s="326"/>
    </row>
    <row r="16" spans="2:11" ht="30" customHeight="1" x14ac:dyDescent="0.4">
      <c r="B16" s="326"/>
      <c r="C16" s="346" t="s">
        <v>731</v>
      </c>
      <c r="D16" s="346" t="s">
        <v>731</v>
      </c>
      <c r="E16" s="2113">
        <v>9000</v>
      </c>
      <c r="F16" s="2114"/>
      <c r="G16" s="352"/>
      <c r="H16" s="326"/>
      <c r="I16" s="326"/>
    </row>
    <row r="17" spans="2:9" ht="30" customHeight="1" x14ac:dyDescent="0.4">
      <c r="B17" s="326"/>
      <c r="C17" s="346" t="s">
        <v>732</v>
      </c>
      <c r="D17" s="346" t="s">
        <v>732</v>
      </c>
      <c r="E17" s="2113">
        <v>1300</v>
      </c>
      <c r="F17" s="2114"/>
      <c r="G17" s="352"/>
      <c r="H17" s="326"/>
      <c r="I17" s="326"/>
    </row>
    <row r="18" spans="2:9" ht="30" customHeight="1" x14ac:dyDescent="0.4">
      <c r="B18" s="326"/>
      <c r="C18" s="346"/>
      <c r="D18" s="346"/>
      <c r="E18" s="2118"/>
      <c r="F18" s="2119"/>
      <c r="G18" s="352"/>
      <c r="H18" s="326"/>
      <c r="I18" s="326"/>
    </row>
    <row r="19" spans="2:9" ht="30" customHeight="1" x14ac:dyDescent="0.4">
      <c r="B19" s="326"/>
      <c r="C19" s="346"/>
      <c r="D19" s="346"/>
      <c r="E19" s="2118"/>
      <c r="F19" s="2119"/>
      <c r="G19" s="352"/>
      <c r="H19" s="326"/>
      <c r="I19" s="326"/>
    </row>
    <row r="20" spans="2:9" ht="30" customHeight="1" x14ac:dyDescent="0.4">
      <c r="B20" s="326"/>
      <c r="C20" s="346"/>
      <c r="D20" s="346"/>
      <c r="E20" s="2118"/>
      <c r="F20" s="2119"/>
      <c r="G20" s="352"/>
      <c r="H20" s="326"/>
      <c r="I20" s="326"/>
    </row>
    <row r="21" spans="2:9" ht="30" customHeight="1" x14ac:dyDescent="0.4">
      <c r="B21" s="326"/>
      <c r="C21" s="346"/>
      <c r="D21" s="346"/>
      <c r="E21" s="2118"/>
      <c r="F21" s="2119"/>
      <c r="G21" s="352"/>
      <c r="H21" s="326"/>
      <c r="I21" s="326"/>
    </row>
    <row r="22" spans="2:9" ht="30" customHeight="1" x14ac:dyDescent="0.4">
      <c r="B22" s="326"/>
      <c r="C22" s="346"/>
      <c r="D22" s="346"/>
      <c r="E22" s="2118"/>
      <c r="F22" s="2119"/>
      <c r="G22" s="352"/>
      <c r="H22" s="326"/>
      <c r="I22" s="326"/>
    </row>
    <row r="23" spans="2:9" ht="30" customHeight="1" x14ac:dyDescent="0.4">
      <c r="B23" s="326"/>
      <c r="C23" s="346"/>
      <c r="D23" s="346"/>
      <c r="E23" s="2118"/>
      <c r="F23" s="2119"/>
      <c r="G23" s="352"/>
      <c r="H23" s="326"/>
      <c r="I23" s="326"/>
    </row>
    <row r="24" spans="2:9" ht="30" customHeight="1" x14ac:dyDescent="0.4">
      <c r="B24" s="326"/>
      <c r="C24" s="346"/>
      <c r="D24" s="346"/>
      <c r="E24" s="2118"/>
      <c r="F24" s="2119"/>
      <c r="G24" s="352"/>
      <c r="H24" s="326"/>
      <c r="I24" s="326"/>
    </row>
    <row r="25" spans="2:9" ht="30" customHeight="1" x14ac:dyDescent="0.4">
      <c r="B25" s="326"/>
      <c r="C25" s="346"/>
      <c r="D25" s="346"/>
      <c r="E25" s="2118"/>
      <c r="F25" s="2119"/>
      <c r="G25" s="352"/>
      <c r="H25" s="326"/>
      <c r="I25" s="326"/>
    </row>
    <row r="26" spans="2:9" ht="30" customHeight="1" x14ac:dyDescent="0.4">
      <c r="B26" s="326"/>
      <c r="C26" s="346"/>
      <c r="D26" s="346"/>
      <c r="E26" s="2118"/>
      <c r="F26" s="2119"/>
      <c r="G26" s="352"/>
      <c r="H26" s="326"/>
      <c r="I26" s="326"/>
    </row>
    <row r="27" spans="2:9" ht="30" customHeight="1" x14ac:dyDescent="0.4">
      <c r="B27" s="326"/>
      <c r="C27" s="346"/>
      <c r="D27" s="346"/>
      <c r="E27" s="2118"/>
      <c r="F27" s="2119"/>
      <c r="G27" s="352"/>
      <c r="H27" s="326"/>
      <c r="I27" s="326"/>
    </row>
    <row r="28" spans="2:9" ht="30" customHeight="1" x14ac:dyDescent="0.4">
      <c r="B28" s="326"/>
      <c r="C28" s="346"/>
      <c r="D28" s="346"/>
      <c r="E28" s="2118"/>
      <c r="F28" s="2119"/>
      <c r="G28" s="352"/>
      <c r="H28" s="326"/>
      <c r="I28" s="326"/>
    </row>
    <row r="29" spans="2:9" ht="30" customHeight="1" x14ac:dyDescent="0.4">
      <c r="B29" s="326"/>
      <c r="C29" s="346"/>
      <c r="D29" s="346"/>
      <c r="E29" s="2118"/>
      <c r="F29" s="2119"/>
      <c r="G29" s="352"/>
      <c r="H29" s="326"/>
      <c r="I29" s="326"/>
    </row>
    <row r="30" spans="2:9" ht="30" customHeight="1" x14ac:dyDescent="0.4">
      <c r="B30" s="326"/>
      <c r="C30" s="346"/>
      <c r="D30" s="346"/>
      <c r="E30" s="2118"/>
      <c r="F30" s="2119"/>
      <c r="G30" s="352"/>
      <c r="H30" s="326"/>
      <c r="I30" s="326"/>
    </row>
    <row r="31" spans="2:9" ht="30" customHeight="1" x14ac:dyDescent="0.4">
      <c r="B31" s="326"/>
      <c r="C31" s="346"/>
      <c r="D31" s="346"/>
      <c r="E31" s="2118"/>
      <c r="F31" s="2119"/>
      <c r="G31" s="352"/>
      <c r="H31" s="326"/>
      <c r="I31" s="326"/>
    </row>
    <row r="32" spans="2:9" ht="30" customHeight="1" x14ac:dyDescent="0.4">
      <c r="B32" s="326"/>
      <c r="C32" s="346"/>
      <c r="D32" s="346"/>
      <c r="E32" s="2118"/>
      <c r="F32" s="2119"/>
      <c r="G32" s="352"/>
      <c r="H32" s="326"/>
      <c r="I32" s="326"/>
    </row>
    <row r="33" spans="2:9" ht="30" customHeight="1" x14ac:dyDescent="0.4">
      <c r="B33" s="326"/>
      <c r="C33" s="346"/>
      <c r="D33" s="346"/>
      <c r="E33" s="2118"/>
      <c r="F33" s="2119"/>
      <c r="G33" s="352"/>
      <c r="H33" s="326"/>
      <c r="I33" s="326"/>
    </row>
    <row r="34" spans="2:9" ht="30" customHeight="1" x14ac:dyDescent="0.4">
      <c r="B34" s="326"/>
      <c r="C34" s="346"/>
      <c r="D34" s="346"/>
      <c r="E34" s="2118"/>
      <c r="F34" s="2119"/>
      <c r="G34" s="352"/>
      <c r="H34" s="326"/>
      <c r="I34" s="326"/>
    </row>
    <row r="35" spans="2:9" ht="30" customHeight="1" x14ac:dyDescent="0.4">
      <c r="B35" s="326"/>
      <c r="C35" s="346"/>
      <c r="D35" s="346"/>
      <c r="E35" s="2118"/>
      <c r="F35" s="2119"/>
      <c r="G35" s="352"/>
      <c r="H35" s="326"/>
      <c r="I35" s="326"/>
    </row>
    <row r="36" spans="2:9" ht="30" customHeight="1" x14ac:dyDescent="0.4">
      <c r="B36" s="326"/>
      <c r="C36" s="346"/>
      <c r="D36" s="346"/>
      <c r="E36" s="2118"/>
      <c r="F36" s="2119"/>
      <c r="G36" s="352"/>
      <c r="H36" s="326"/>
      <c r="I36" s="326"/>
    </row>
    <row r="37" spans="2:9" ht="30" customHeight="1" x14ac:dyDescent="0.4">
      <c r="B37" s="326"/>
      <c r="C37" s="2086" t="s">
        <v>321</v>
      </c>
      <c r="D37" s="2086"/>
      <c r="E37" s="2091">
        <f>SUM(E14:F36)</f>
        <v>15400</v>
      </c>
      <c r="F37" s="2092"/>
      <c r="G37" s="352">
        <f>SUM(G14:G36)</f>
        <v>0</v>
      </c>
      <c r="H37" s="326"/>
      <c r="I37" s="326"/>
    </row>
    <row r="38" spans="2:9" x14ac:dyDescent="0.4">
      <c r="B38" s="326"/>
      <c r="C38" s="326"/>
      <c r="D38" s="326"/>
      <c r="E38" s="326"/>
      <c r="F38" s="326"/>
      <c r="G38" s="326"/>
      <c r="H38" s="326"/>
      <c r="I38" s="326"/>
    </row>
    <row r="39" spans="2:9" x14ac:dyDescent="0.4">
      <c r="C39" s="2104"/>
      <c r="D39" s="2104"/>
      <c r="E39" s="344"/>
    </row>
    <row r="40" spans="2:9" x14ac:dyDescent="0.4">
      <c r="D40" s="148"/>
      <c r="E40" s="148"/>
      <c r="F40" s="148"/>
      <c r="G40" s="148"/>
    </row>
  </sheetData>
  <sheetProtection algorithmName="SHA-512" hashValue="8Lid5DTlgV1/A9CbDFhZZzubpFAqtJdeEQlZFWW5uPeH51AEiTxUWNH04JfpumB98nNteBEHJAjYKsGFDDVh3w==" saltValue="xBlAxR9Uu9TWR/IzZo8KbQ==" spinCount="100000" sheet="1" objects="1" scenarios="1"/>
  <mergeCells count="29">
    <mergeCell ref="C39:D39"/>
    <mergeCell ref="E28:F28"/>
    <mergeCell ref="E29:F29"/>
    <mergeCell ref="E30:F30"/>
    <mergeCell ref="E31:F31"/>
    <mergeCell ref="E32:F32"/>
    <mergeCell ref="E33:F33"/>
    <mergeCell ref="E34:F34"/>
    <mergeCell ref="E35:F35"/>
    <mergeCell ref="E36:F36"/>
    <mergeCell ref="C37:D37"/>
    <mergeCell ref="E37:F37"/>
    <mergeCell ref="E27:F27"/>
    <mergeCell ref="E16:F16"/>
    <mergeCell ref="E17:F17"/>
    <mergeCell ref="E18:F18"/>
    <mergeCell ref="E19:F19"/>
    <mergeCell ref="E20:F20"/>
    <mergeCell ref="E21:F21"/>
    <mergeCell ref="E22:F22"/>
    <mergeCell ref="E23:F23"/>
    <mergeCell ref="E24:F24"/>
    <mergeCell ref="E25:F25"/>
    <mergeCell ref="E26:F26"/>
    <mergeCell ref="D5:E5"/>
    <mergeCell ref="E13:F13"/>
    <mergeCell ref="E14:F14"/>
    <mergeCell ref="E15:F15"/>
    <mergeCell ref="B2:D2"/>
  </mergeCells>
  <phoneticPr fontId="10"/>
  <dataValidations disablePrompts="1" count="1">
    <dataValidation type="list" allowBlank="1" showInputMessage="1" showErrorMessage="1" sqref="D7">
      <formula1>$K$4:$K$8</formula1>
    </dataValidation>
  </dataValidations>
  <pageMargins left="0.7" right="0.7" top="0.75" bottom="0.75" header="0.3" footer="0.3"/>
  <pageSetup paperSize="9"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41"/>
  <sheetViews>
    <sheetView showGridLines="0" showRowColHeaders="0" topLeftCell="A16" zoomScale="106" zoomScaleNormal="106" workbookViewId="0">
      <selection activeCell="G36" sqref="G36:H36"/>
    </sheetView>
  </sheetViews>
  <sheetFormatPr defaultRowHeight="18.75" x14ac:dyDescent="0.4"/>
  <cols>
    <col min="1" max="1" width="0.875" style="321" customWidth="1"/>
    <col min="2" max="2" width="1.875" customWidth="1"/>
    <col min="4" max="4" width="14.375" customWidth="1"/>
    <col min="5" max="5" width="6.25" customWidth="1"/>
    <col min="6" max="6" width="12.125" customWidth="1"/>
    <col min="7" max="7" width="11.625" customWidth="1"/>
    <col min="8" max="8" width="10.375" customWidth="1"/>
    <col min="9" max="9" width="4" customWidth="1"/>
    <col min="10" max="10" width="12.75" customWidth="1"/>
    <col min="11" max="11" width="14.125" customWidth="1"/>
    <col min="14" max="14" width="18.875" customWidth="1"/>
    <col min="16" max="16" width="12.625" customWidth="1"/>
    <col min="18" max="18" width="12.125" customWidth="1"/>
    <col min="19" max="19" width="10.375" customWidth="1"/>
  </cols>
  <sheetData>
    <row r="1" spans="2:21" s="321" customFormat="1" ht="5.25" customHeight="1" x14ac:dyDescent="0.4"/>
    <row r="2" spans="2:21" ht="21.75" x14ac:dyDescent="0.4">
      <c r="B2" s="509" t="s">
        <v>673</v>
      </c>
      <c r="C2" s="510"/>
      <c r="D2" s="511"/>
    </row>
    <row r="3" spans="2:21" ht="48.75" customHeight="1" x14ac:dyDescent="0.4">
      <c r="B3" s="1981" t="s">
        <v>749</v>
      </c>
      <c r="C3" s="1981"/>
      <c r="D3" s="1981"/>
      <c r="E3" s="1981"/>
      <c r="F3" s="1981"/>
      <c r="G3" s="1981"/>
      <c r="H3" s="1981"/>
      <c r="I3" s="1981"/>
    </row>
    <row r="4" spans="2:21" ht="10.5" customHeight="1" x14ac:dyDescent="0.4">
      <c r="B4" s="294"/>
      <c r="C4" s="295"/>
      <c r="D4" s="296"/>
      <c r="E4" s="296"/>
      <c r="F4" s="296"/>
      <c r="G4" s="296"/>
      <c r="H4" s="296"/>
      <c r="I4" s="296"/>
      <c r="J4" s="296"/>
    </row>
    <row r="5" spans="2:21" x14ac:dyDescent="0.4">
      <c r="C5" s="287" t="s">
        <v>703</v>
      </c>
      <c r="D5" s="287"/>
      <c r="E5" s="287"/>
      <c r="F5" s="287"/>
      <c r="H5" s="287"/>
      <c r="I5" s="287"/>
      <c r="J5" s="287"/>
      <c r="K5" s="287"/>
      <c r="L5" s="287"/>
      <c r="M5" s="287"/>
      <c r="N5" s="287"/>
      <c r="P5" s="287"/>
      <c r="Q5" s="287"/>
      <c r="R5" s="287"/>
      <c r="S5" s="287"/>
      <c r="T5" s="287"/>
      <c r="U5" s="287"/>
    </row>
    <row r="6" spans="2:21" x14ac:dyDescent="0.4">
      <c r="C6" s="390" t="s">
        <v>389</v>
      </c>
      <c r="D6" s="382"/>
      <c r="E6" s="287"/>
      <c r="F6" s="287"/>
      <c r="I6" s="287"/>
      <c r="J6" s="287"/>
      <c r="K6" s="287"/>
      <c r="L6" s="287"/>
      <c r="M6" s="287"/>
      <c r="N6" s="287"/>
      <c r="Q6" s="287"/>
      <c r="R6" s="287"/>
      <c r="S6" s="287"/>
      <c r="T6" s="287"/>
      <c r="U6" s="287"/>
    </row>
    <row r="7" spans="2:21" x14ac:dyDescent="0.4">
      <c r="C7" s="390" t="s">
        <v>390</v>
      </c>
      <c r="D7" s="382"/>
      <c r="E7" s="287"/>
      <c r="F7" s="287"/>
      <c r="I7" s="287"/>
      <c r="J7" s="287"/>
      <c r="K7" s="287"/>
      <c r="L7" s="287"/>
      <c r="M7" s="287"/>
      <c r="N7" s="287"/>
      <c r="Q7" s="287"/>
      <c r="R7" s="287"/>
      <c r="S7" s="287"/>
      <c r="T7" s="287"/>
      <c r="U7" s="287"/>
    </row>
    <row r="8" spans="2:21" x14ac:dyDescent="0.4">
      <c r="C8" s="390" t="s">
        <v>391</v>
      </c>
      <c r="D8" s="382"/>
      <c r="E8" s="287"/>
      <c r="F8" s="287"/>
      <c r="I8" s="287"/>
      <c r="J8" s="287"/>
      <c r="K8" s="287"/>
      <c r="L8" s="287"/>
      <c r="M8" s="287"/>
      <c r="N8" s="287"/>
      <c r="Q8" s="287"/>
      <c r="R8" s="287"/>
      <c r="S8" s="287"/>
      <c r="T8" s="287"/>
      <c r="U8" s="287"/>
    </row>
    <row r="9" spans="2:21" x14ac:dyDescent="0.4">
      <c r="C9" s="390" t="s">
        <v>392</v>
      </c>
      <c r="D9" s="382"/>
      <c r="E9" s="287"/>
      <c r="F9" s="287"/>
      <c r="I9" s="287"/>
      <c r="J9" s="287"/>
      <c r="K9" s="287"/>
      <c r="L9" s="287"/>
      <c r="M9" s="287"/>
      <c r="N9" s="287"/>
      <c r="Q9" s="287"/>
      <c r="R9" s="287"/>
      <c r="S9" s="287"/>
      <c r="T9" s="287"/>
      <c r="U9" s="287"/>
    </row>
    <row r="10" spans="2:21" x14ac:dyDescent="0.4">
      <c r="C10" s="390" t="s">
        <v>393</v>
      </c>
      <c r="D10" s="382"/>
      <c r="E10" s="287"/>
      <c r="F10" s="288"/>
      <c r="I10" s="287"/>
      <c r="J10" s="287"/>
      <c r="K10" s="287"/>
      <c r="L10" s="287"/>
      <c r="M10" s="287"/>
      <c r="N10" s="287"/>
      <c r="Q10" s="287"/>
      <c r="R10" s="287"/>
      <c r="S10" s="287"/>
      <c r="T10" s="287"/>
      <c r="U10" s="287"/>
    </row>
    <row r="11" spans="2:21" x14ac:dyDescent="0.4">
      <c r="C11" s="390" t="s">
        <v>394</v>
      </c>
      <c r="D11" s="382"/>
      <c r="E11" s="287"/>
      <c r="F11" s="287"/>
      <c r="I11" s="287"/>
      <c r="J11" s="287"/>
      <c r="K11" s="287"/>
      <c r="L11" s="287"/>
      <c r="M11" s="287"/>
      <c r="N11" s="287"/>
      <c r="Q11" s="287"/>
      <c r="R11" s="287"/>
      <c r="S11" s="287"/>
      <c r="T11" s="287"/>
      <c r="U11" s="287"/>
    </row>
    <row r="12" spans="2:21" x14ac:dyDescent="0.4">
      <c r="C12" s="390" t="s">
        <v>395</v>
      </c>
      <c r="D12" s="382"/>
      <c r="E12" s="287"/>
      <c r="F12" s="287"/>
      <c r="I12" s="287"/>
      <c r="J12" s="287"/>
      <c r="K12" s="287"/>
      <c r="L12" s="287"/>
      <c r="M12" s="287"/>
      <c r="N12" s="287"/>
      <c r="Q12" s="287"/>
      <c r="R12" s="287"/>
      <c r="S12" s="287"/>
      <c r="T12" s="287"/>
      <c r="U12" s="287"/>
    </row>
    <row r="13" spans="2:21" x14ac:dyDescent="0.4">
      <c r="C13" s="390" t="s">
        <v>396</v>
      </c>
      <c r="D13" s="382"/>
      <c r="E13" s="287"/>
      <c r="F13" s="287"/>
      <c r="I13" s="287"/>
      <c r="J13" s="287"/>
      <c r="K13" s="287"/>
      <c r="L13" s="287"/>
      <c r="M13" s="287"/>
      <c r="N13" s="287"/>
      <c r="Q13" s="287"/>
      <c r="R13" s="287"/>
      <c r="S13" s="287"/>
      <c r="T13" s="287"/>
      <c r="U13" s="287"/>
    </row>
    <row r="14" spans="2:21" x14ac:dyDescent="0.4">
      <c r="C14" s="390" t="s">
        <v>397</v>
      </c>
      <c r="D14" s="382"/>
      <c r="E14" s="287"/>
      <c r="F14" s="287"/>
      <c r="I14" s="287"/>
      <c r="J14" s="287"/>
      <c r="K14" s="287"/>
      <c r="L14" s="287"/>
      <c r="M14" s="287"/>
      <c r="N14" s="287"/>
      <c r="Q14" s="287"/>
      <c r="R14" s="287"/>
      <c r="S14" s="287"/>
      <c r="T14" s="287"/>
      <c r="U14" s="287"/>
    </row>
    <row r="15" spans="2:21" x14ac:dyDescent="0.4">
      <c r="C15" s="390" t="s">
        <v>398</v>
      </c>
      <c r="D15" s="382"/>
      <c r="E15" s="287"/>
      <c r="F15" s="287"/>
      <c r="I15" s="287"/>
      <c r="M15" s="287"/>
      <c r="N15" s="287"/>
      <c r="Q15" s="287"/>
      <c r="R15" s="287"/>
      <c r="S15" s="287"/>
      <c r="T15" s="287"/>
      <c r="U15" s="287"/>
    </row>
    <row r="16" spans="2:21" x14ac:dyDescent="0.4">
      <c r="C16" s="390" t="s">
        <v>321</v>
      </c>
      <c r="D16" s="505">
        <f>SUM(D6:D15)</f>
        <v>0</v>
      </c>
      <c r="E16" s="287"/>
      <c r="F16" s="287"/>
      <c r="I16" s="287"/>
      <c r="M16" s="287"/>
      <c r="N16" s="287"/>
      <c r="Q16" s="287"/>
      <c r="T16" s="287"/>
      <c r="U16" s="287"/>
    </row>
    <row r="17" spans="2:21" x14ac:dyDescent="0.4">
      <c r="E17" s="287"/>
      <c r="F17" s="287"/>
      <c r="I17" s="287"/>
      <c r="M17" s="287"/>
      <c r="N17" s="287"/>
      <c r="Q17" s="287"/>
      <c r="T17" s="287"/>
      <c r="U17" s="287"/>
    </row>
    <row r="18" spans="2:21" x14ac:dyDescent="0.4">
      <c r="E18" s="287"/>
      <c r="F18" s="287"/>
      <c r="I18" s="287"/>
      <c r="L18" s="287"/>
      <c r="M18" s="287"/>
      <c r="N18" s="287"/>
      <c r="Q18" s="287"/>
      <c r="T18" s="287"/>
      <c r="U18" s="287"/>
    </row>
    <row r="19" spans="2:21" x14ac:dyDescent="0.4">
      <c r="C19" s="289"/>
      <c r="D19" s="290"/>
      <c r="E19" s="287"/>
      <c r="F19" s="287"/>
      <c r="I19" s="287"/>
      <c r="Q19" s="287"/>
      <c r="R19" s="287"/>
      <c r="S19" s="287"/>
      <c r="T19" s="287"/>
      <c r="U19" s="287"/>
    </row>
    <row r="20" spans="2:21" x14ac:dyDescent="0.4">
      <c r="C20" s="287" t="s">
        <v>704</v>
      </c>
      <c r="F20" s="287"/>
      <c r="I20" s="287"/>
      <c r="Q20" s="287"/>
      <c r="R20" s="287"/>
      <c r="S20" s="287"/>
      <c r="T20" s="287"/>
      <c r="U20" s="287"/>
    </row>
    <row r="21" spans="2:21" ht="18.75" customHeight="1" x14ac:dyDescent="0.4">
      <c r="D21" s="287"/>
      <c r="E21" s="287"/>
      <c r="F21" s="287"/>
      <c r="G21" s="287"/>
      <c r="H21" s="287"/>
      <c r="I21" s="287"/>
      <c r="J21" s="287"/>
      <c r="K21" s="287"/>
      <c r="O21" s="287"/>
      <c r="P21" s="287"/>
      <c r="Q21" s="293"/>
      <c r="R21" s="293"/>
      <c r="S21" s="293"/>
      <c r="T21" s="293"/>
      <c r="U21" s="293"/>
    </row>
    <row r="22" spans="2:21" ht="18.75" customHeight="1" x14ac:dyDescent="0.4">
      <c r="C22" s="390" t="s">
        <v>320</v>
      </c>
      <c r="D22" s="383" t="s">
        <v>319</v>
      </c>
      <c r="E22" s="287"/>
      <c r="F22" s="287"/>
      <c r="G22" s="287"/>
      <c r="H22" s="287"/>
      <c r="I22" s="287"/>
      <c r="J22" s="287"/>
      <c r="K22" s="287"/>
      <c r="L22" s="287"/>
      <c r="M22" s="287"/>
    </row>
    <row r="23" spans="2:21" x14ac:dyDescent="0.4">
      <c r="C23" s="390" t="s">
        <v>307</v>
      </c>
      <c r="D23" s="382"/>
      <c r="E23" s="287"/>
      <c r="F23" s="287"/>
      <c r="G23" s="287"/>
      <c r="H23" s="287"/>
      <c r="I23" s="287"/>
      <c r="J23" s="287"/>
      <c r="K23" s="287"/>
      <c r="L23" s="287"/>
      <c r="M23" s="287"/>
      <c r="N23" s="287"/>
    </row>
    <row r="24" spans="2:21" x14ac:dyDescent="0.4">
      <c r="B24" s="287"/>
      <c r="C24" s="390" t="s">
        <v>308</v>
      </c>
      <c r="D24" s="382"/>
      <c r="F24" s="287"/>
      <c r="G24" s="287"/>
      <c r="H24" s="287"/>
      <c r="P24" s="287"/>
      <c r="Q24" s="287"/>
      <c r="R24" s="287"/>
      <c r="S24" s="287"/>
      <c r="T24" s="287"/>
      <c r="U24" s="287"/>
    </row>
    <row r="25" spans="2:21" x14ac:dyDescent="0.4">
      <c r="B25" s="287"/>
      <c r="C25" s="390" t="s">
        <v>309</v>
      </c>
      <c r="D25" s="382"/>
      <c r="F25" s="287"/>
      <c r="G25" s="287"/>
      <c r="H25" s="287"/>
    </row>
    <row r="26" spans="2:21" x14ac:dyDescent="0.4">
      <c r="B26" s="287"/>
      <c r="C26" s="390" t="s">
        <v>310</v>
      </c>
      <c r="D26" s="382"/>
      <c r="E26" s="287"/>
      <c r="F26" s="287"/>
      <c r="G26" s="287"/>
      <c r="H26" s="287"/>
    </row>
    <row r="27" spans="2:21" x14ac:dyDescent="0.4">
      <c r="B27" s="287"/>
      <c r="C27" s="390" t="s">
        <v>311</v>
      </c>
      <c r="D27" s="382"/>
      <c r="F27" s="287"/>
      <c r="G27" s="287"/>
      <c r="H27" s="287"/>
      <c r="I27" s="287"/>
      <c r="J27" s="287"/>
      <c r="K27" s="287"/>
    </row>
    <row r="28" spans="2:21" x14ac:dyDescent="0.4">
      <c r="C28" s="390" t="s">
        <v>312</v>
      </c>
      <c r="D28" s="382"/>
    </row>
    <row r="29" spans="2:21" x14ac:dyDescent="0.4">
      <c r="C29" s="390" t="s">
        <v>313</v>
      </c>
      <c r="D29" s="382"/>
    </row>
    <row r="30" spans="2:21" x14ac:dyDescent="0.4">
      <c r="C30" s="390" t="s">
        <v>314</v>
      </c>
      <c r="D30" s="382"/>
    </row>
    <row r="31" spans="2:21" x14ac:dyDescent="0.4">
      <c r="C31" s="390" t="s">
        <v>315</v>
      </c>
      <c r="D31" s="382"/>
    </row>
    <row r="32" spans="2:21" x14ac:dyDescent="0.4">
      <c r="C32" s="390" t="s">
        <v>316</v>
      </c>
      <c r="D32" s="382"/>
    </row>
    <row r="33" spans="3:9" x14ac:dyDescent="0.4">
      <c r="C33" s="390" t="s">
        <v>317</v>
      </c>
      <c r="D33" s="382"/>
    </row>
    <row r="34" spans="3:9" x14ac:dyDescent="0.4">
      <c r="C34" s="390" t="s">
        <v>318</v>
      </c>
      <c r="D34" s="382"/>
      <c r="F34" s="391" t="s">
        <v>648</v>
      </c>
      <c r="G34" s="1976"/>
      <c r="H34" s="1977"/>
    </row>
    <row r="35" spans="3:9" x14ac:dyDescent="0.4">
      <c r="C35" s="390" t="s">
        <v>647</v>
      </c>
      <c r="D35" s="382"/>
      <c r="F35" s="391" t="s">
        <v>649</v>
      </c>
      <c r="G35" s="1976"/>
      <c r="H35" s="1977"/>
    </row>
    <row r="36" spans="3:9" x14ac:dyDescent="0.4">
      <c r="C36" s="390" t="s">
        <v>321</v>
      </c>
      <c r="D36" s="339">
        <f>SUM(D23:D35)</f>
        <v>0</v>
      </c>
      <c r="F36" s="391" t="s">
        <v>650</v>
      </c>
      <c r="G36" s="516"/>
      <c r="H36" s="518"/>
    </row>
    <row r="38" spans="3:9" ht="21" customHeight="1" x14ac:dyDescent="0.4">
      <c r="C38" s="1980" t="s">
        <v>322</v>
      </c>
      <c r="D38" s="1980"/>
      <c r="E38" s="1980"/>
      <c r="F38" s="1980"/>
      <c r="G38" s="1980"/>
      <c r="H38" s="1980"/>
      <c r="I38" s="1980"/>
    </row>
    <row r="39" spans="3:9" ht="18.75" customHeight="1" x14ac:dyDescent="0.4">
      <c r="C39" s="1980"/>
      <c r="D39" s="1980"/>
      <c r="E39" s="1980"/>
      <c r="F39" s="1980"/>
      <c r="G39" s="1980"/>
      <c r="H39" s="1980"/>
      <c r="I39" s="1980"/>
    </row>
    <row r="40" spans="3:9" ht="19.5" thickBot="1" x14ac:dyDescent="0.45"/>
    <row r="41" spans="3:9" ht="19.5" thickBot="1" x14ac:dyDescent="0.45">
      <c r="D41" s="381" t="s">
        <v>334</v>
      </c>
      <c r="E41" s="1978">
        <f>D16+D36</f>
        <v>0</v>
      </c>
      <c r="F41" s="1979"/>
    </row>
  </sheetData>
  <sheetProtection algorithmName="SHA-512" hashValue="3Fm0yDbMPV5xdGRjZ4Kltn6DJWjqb+ae9dbWAiA+uZrwgMvzzrFmlKXsUmT3+s0o7VskDWyZ9Gu3AzwD3ld0rQ==" saltValue="Ym8ic9QPMxu/aWjIztN72A==" spinCount="100000" sheet="1" objects="1" scenarios="1"/>
  <mergeCells count="7">
    <mergeCell ref="B2:D2"/>
    <mergeCell ref="G35:H35"/>
    <mergeCell ref="G36:H36"/>
    <mergeCell ref="E41:F41"/>
    <mergeCell ref="G34:H34"/>
    <mergeCell ref="C38:I39"/>
    <mergeCell ref="B3:I3"/>
  </mergeCells>
  <phoneticPr fontId="10"/>
  <dataValidations count="2">
    <dataValidation imeMode="halfAlpha" allowBlank="1" showInputMessage="1" showErrorMessage="1" sqref="D6:D15 D23:D35"/>
    <dataValidation imeMode="hiragana" allowBlank="1" showInputMessage="1" showErrorMessage="1" sqref="G34:H36"/>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3"/>
  <sheetViews>
    <sheetView workbookViewId="0">
      <selection activeCell="B1" sqref="B1"/>
    </sheetView>
  </sheetViews>
  <sheetFormatPr defaultRowHeight="18.75" x14ac:dyDescent="0.4"/>
  <sheetData>
    <row r="1" spans="1:3" x14ac:dyDescent="0.4">
      <c r="A1" t="s">
        <v>388</v>
      </c>
      <c r="B1">
        <f>給与!E41</f>
        <v>0</v>
      </c>
    </row>
    <row r="2" spans="1:3" x14ac:dyDescent="0.4">
      <c r="A2" t="s">
        <v>399</v>
      </c>
      <c r="B2" t="s">
        <v>400</v>
      </c>
      <c r="C2">
        <f>'年金（65歳未満）'!D16</f>
        <v>0</v>
      </c>
    </row>
    <row r="3" spans="1:3" x14ac:dyDescent="0.4">
      <c r="B3" t="s">
        <v>401</v>
      </c>
      <c r="C3">
        <f>'年金 （65歳以上）'!D16</f>
        <v>0</v>
      </c>
    </row>
  </sheetData>
  <phoneticPr fontId="1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9"/>
  <sheetViews>
    <sheetView topLeftCell="A4" workbookViewId="0">
      <selection activeCell="C29" sqref="C29"/>
    </sheetView>
  </sheetViews>
  <sheetFormatPr defaultRowHeight="18.75" x14ac:dyDescent="0.4"/>
  <cols>
    <col min="1" max="1" width="3.625" style="111" customWidth="1"/>
    <col min="2" max="14" width="11.5" style="111" customWidth="1"/>
    <col min="15" max="16384" width="9" style="111"/>
  </cols>
  <sheetData>
    <row r="1" spans="1:11" x14ac:dyDescent="0.4">
      <c r="B1" s="111" t="s">
        <v>335</v>
      </c>
    </row>
    <row r="2" spans="1:11" x14ac:dyDescent="0.4">
      <c r="C2" s="112" t="s">
        <v>336</v>
      </c>
      <c r="D2" s="113">
        <f>C15+C29</f>
        <v>0</v>
      </c>
      <c r="E2" s="111" t="s">
        <v>337</v>
      </c>
    </row>
    <row r="5" spans="1:11" x14ac:dyDescent="0.4">
      <c r="A5" s="111" t="s">
        <v>338</v>
      </c>
    </row>
    <row r="6" spans="1:11" x14ac:dyDescent="0.4">
      <c r="B6" s="114" t="s">
        <v>339</v>
      </c>
      <c r="C6" s="115">
        <f>データ!B1</f>
        <v>0</v>
      </c>
      <c r="D6" s="116" t="s">
        <v>73</v>
      </c>
      <c r="E6" s="116"/>
      <c r="F6" s="116"/>
      <c r="G6" s="116"/>
      <c r="H6" s="116"/>
      <c r="I6" s="116"/>
      <c r="J6" s="116"/>
      <c r="K6" s="116"/>
    </row>
    <row r="7" spans="1:11" x14ac:dyDescent="0.4">
      <c r="B7" s="117" t="s">
        <v>340</v>
      </c>
      <c r="C7" s="118">
        <f>IF(8500000&lt;C6,1,0)</f>
        <v>0</v>
      </c>
      <c r="D7" s="116" t="s">
        <v>341</v>
      </c>
      <c r="E7" s="116"/>
      <c r="F7" s="116"/>
      <c r="G7" s="116"/>
      <c r="H7" s="116"/>
      <c r="I7" s="116"/>
      <c r="J7" s="116"/>
      <c r="K7" s="116"/>
    </row>
    <row r="8" spans="1:11" x14ac:dyDescent="0.4">
      <c r="B8" s="1983" t="s">
        <v>342</v>
      </c>
      <c r="C8" s="1983"/>
      <c r="D8" s="1983"/>
      <c r="E8" s="119">
        <f>IF([2]入力!W29=1,1,0)</f>
        <v>0</v>
      </c>
      <c r="F8" s="116"/>
      <c r="G8" s="116"/>
      <c r="H8" s="116"/>
      <c r="I8" s="116"/>
      <c r="J8" s="116"/>
      <c r="K8" s="116"/>
    </row>
    <row r="9" spans="1:11" x14ac:dyDescent="0.4">
      <c r="B9" s="1983" t="s">
        <v>343</v>
      </c>
      <c r="C9" s="1983"/>
      <c r="D9" s="1983"/>
      <c r="E9" s="1984">
        <f>IF(OR(0&lt;[2]入力!BK37,0&lt;[2]入力!W47,0&lt;[2]入力!W49),1,0)</f>
        <v>0</v>
      </c>
      <c r="F9" s="116" t="s">
        <v>344</v>
      </c>
      <c r="G9" s="116"/>
      <c r="H9" s="116"/>
      <c r="I9" s="116"/>
      <c r="J9" s="116"/>
      <c r="K9" s="116"/>
    </row>
    <row r="10" spans="1:11" x14ac:dyDescent="0.4">
      <c r="B10" s="1983" t="s">
        <v>345</v>
      </c>
      <c r="C10" s="1983"/>
      <c r="D10" s="1983"/>
      <c r="E10" s="1985"/>
      <c r="F10" s="116"/>
      <c r="G10" s="116"/>
      <c r="H10" s="116"/>
      <c r="I10" s="116"/>
      <c r="J10" s="116"/>
      <c r="K10" s="116"/>
    </row>
    <row r="11" spans="1:11" x14ac:dyDescent="0.4">
      <c r="B11" s="1986"/>
      <c r="C11" s="1986"/>
      <c r="D11" s="1986"/>
      <c r="E11" s="120"/>
      <c r="F11" s="116"/>
      <c r="G11" s="116"/>
      <c r="H11" s="116"/>
      <c r="I11" s="116"/>
      <c r="J11" s="116"/>
      <c r="K11" s="116"/>
    </row>
    <row r="12" spans="1:11" x14ac:dyDescent="0.4">
      <c r="B12" s="112" t="s">
        <v>346</v>
      </c>
      <c r="C12" s="119">
        <f>IF(AND(C7=1,OR(E8=1,E9=1)),1,0)</f>
        <v>0</v>
      </c>
      <c r="D12" s="116" t="s">
        <v>347</v>
      </c>
      <c r="E12" s="116"/>
      <c r="F12" s="116"/>
      <c r="G12" s="116"/>
      <c r="H12" s="116"/>
      <c r="I12" s="116"/>
      <c r="J12" s="116"/>
      <c r="K12" s="116"/>
    </row>
    <row r="13" spans="1:11" x14ac:dyDescent="0.4">
      <c r="C13" s="116"/>
      <c r="D13" s="116"/>
      <c r="E13" s="116"/>
      <c r="F13" s="116"/>
      <c r="G13" s="116"/>
      <c r="H13" s="116"/>
      <c r="I13" s="116"/>
      <c r="J13" s="116"/>
      <c r="K13" s="116"/>
    </row>
    <row r="14" spans="1:11" x14ac:dyDescent="0.4">
      <c r="B14" s="114" t="s">
        <v>348</v>
      </c>
      <c r="C14" s="121">
        <f>IF(C6&lt;10000000,C6,10000000)</f>
        <v>0</v>
      </c>
      <c r="D14" s="116" t="s">
        <v>349</v>
      </c>
      <c r="E14" s="116"/>
      <c r="F14" s="116"/>
      <c r="G14" s="116"/>
      <c r="H14" s="116"/>
      <c r="I14" s="116"/>
      <c r="J14" s="116"/>
      <c r="K14" s="116"/>
    </row>
    <row r="15" spans="1:11" x14ac:dyDescent="0.4">
      <c r="B15" s="112" t="s">
        <v>350</v>
      </c>
      <c r="C15" s="122">
        <f>IF(C12=1,ROUNDDOWN((C14-8500000)*0.1,0),0)</f>
        <v>0</v>
      </c>
      <c r="D15" s="116" t="s">
        <v>351</v>
      </c>
      <c r="E15" s="116"/>
      <c r="F15" s="116"/>
      <c r="G15" s="116"/>
      <c r="H15" s="116"/>
      <c r="I15" s="116"/>
      <c r="J15" s="116"/>
      <c r="K15" s="116"/>
    </row>
    <row r="16" spans="1:11" x14ac:dyDescent="0.4">
      <c r="C16" s="116"/>
      <c r="D16" s="116"/>
      <c r="E16" s="116"/>
      <c r="F16" s="116"/>
      <c r="G16" s="116"/>
      <c r="H16" s="116"/>
      <c r="I16" s="116"/>
      <c r="J16" s="116"/>
      <c r="K16" s="116"/>
    </row>
    <row r="18" spans="1:4" x14ac:dyDescent="0.4">
      <c r="A18" s="111" t="s">
        <v>352</v>
      </c>
    </row>
    <row r="19" spans="1:4" s="123" customFormat="1" x14ac:dyDescent="0.4">
      <c r="B19" s="123" t="s">
        <v>353</v>
      </c>
    </row>
    <row r="20" spans="1:4" s="123" customFormat="1" x14ac:dyDescent="0.4">
      <c r="B20" s="124" t="s">
        <v>354</v>
      </c>
      <c r="C20" s="125">
        <f>給与所得!D3</f>
        <v>0</v>
      </c>
      <c r="D20" s="123" t="s">
        <v>355</v>
      </c>
    </row>
    <row r="21" spans="1:4" s="123" customFormat="1" x14ac:dyDescent="0.4">
      <c r="B21" s="124" t="s">
        <v>356</v>
      </c>
      <c r="C21" s="125">
        <f>年金所得!F4</f>
        <v>0</v>
      </c>
      <c r="D21" s="123" t="s">
        <v>357</v>
      </c>
    </row>
    <row r="22" spans="1:4" s="123" customFormat="1" x14ac:dyDescent="0.4">
      <c r="B22" s="126" t="s">
        <v>358</v>
      </c>
      <c r="C22" s="127">
        <f>IF(AND(0&lt;C20,0&lt;C21,100000&lt;C20+C21),1,0)</f>
        <v>0</v>
      </c>
      <c r="D22" s="123" t="s">
        <v>359</v>
      </c>
    </row>
    <row r="23" spans="1:4" s="123" customFormat="1" x14ac:dyDescent="0.4"/>
    <row r="24" spans="1:4" s="123" customFormat="1" x14ac:dyDescent="0.4">
      <c r="B24" s="1982" t="s">
        <v>360</v>
      </c>
      <c r="C24" s="1982"/>
      <c r="D24" s="1982"/>
    </row>
    <row r="25" spans="1:4" s="123" customFormat="1" x14ac:dyDescent="0.4">
      <c r="B25" s="128" t="s">
        <v>354</v>
      </c>
      <c r="C25" s="129">
        <f>IF(AND(C22=1,C20&lt;100000),C20,IF(AND(C22=1,99999&lt;C20),100000,0))</f>
        <v>0</v>
      </c>
      <c r="D25" s="129">
        <f>IF(C22=1,C25+C26-100000,0)</f>
        <v>0</v>
      </c>
    </row>
    <row r="26" spans="1:4" s="123" customFormat="1" x14ac:dyDescent="0.4">
      <c r="B26" s="124" t="s">
        <v>356</v>
      </c>
      <c r="C26" s="129">
        <f>IF(AND(C22=1,C21&lt;100000),C21,IF(AND(C22=1,99999&lt;C21),100000,0))</f>
        <v>0</v>
      </c>
      <c r="D26" s="130"/>
    </row>
    <row r="27" spans="1:4" s="123" customFormat="1" x14ac:dyDescent="0.4"/>
    <row r="28" spans="1:4" x14ac:dyDescent="0.4">
      <c r="B28" s="123"/>
      <c r="C28" s="123"/>
      <c r="D28" s="123"/>
    </row>
    <row r="29" spans="1:4" x14ac:dyDescent="0.4">
      <c r="B29" s="131" t="s">
        <v>361</v>
      </c>
      <c r="C29" s="281">
        <f>D25</f>
        <v>0</v>
      </c>
      <c r="D29" s="123" t="s">
        <v>103</v>
      </c>
    </row>
  </sheetData>
  <mergeCells count="6">
    <mergeCell ref="B24:D24"/>
    <mergeCell ref="B8:D8"/>
    <mergeCell ref="B9:D9"/>
    <mergeCell ref="E9:E10"/>
    <mergeCell ref="B10:D10"/>
    <mergeCell ref="B11:D11"/>
  </mergeCells>
  <phoneticPr fontId="1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I9"/>
  <sheetViews>
    <sheetView showGridLines="0" showRowColHeaders="0" workbookViewId="0"/>
  </sheetViews>
  <sheetFormatPr defaultRowHeight="18.75" x14ac:dyDescent="0.4"/>
  <sheetData>
    <row r="2" spans="2:9" ht="30" customHeight="1" x14ac:dyDescent="0.4">
      <c r="B2" s="1987" t="s">
        <v>783</v>
      </c>
      <c r="C2" s="1987"/>
      <c r="D2" s="1987"/>
      <c r="E2" s="1987"/>
      <c r="F2" s="1987"/>
      <c r="G2" s="1987"/>
      <c r="H2" s="1987"/>
      <c r="I2" s="1987"/>
    </row>
    <row r="9" spans="2:9" ht="20.25" x14ac:dyDescent="0.4">
      <c r="B9" s="395" t="s">
        <v>777</v>
      </c>
    </row>
  </sheetData>
  <sheetProtection algorithmName="SHA-512" hashValue="VG7P6fNzSB3yD8WfLjlKS+453zzvl8ydIgChLaMgK1jQSY3pFINX1oyUTPO0OtK615LzWgOTSn0i8UQwsbuI1w==" saltValue="OaEYDwRjewOVhxbe8QD0Gw==" spinCount="100000" sheet="1" objects="1" scenarios="1"/>
  <mergeCells count="1">
    <mergeCell ref="B2:I2"/>
  </mergeCells>
  <phoneticPr fontId="10"/>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24"/>
  <sheetViews>
    <sheetView showGridLines="0" showRowColHeaders="0" workbookViewId="0"/>
  </sheetViews>
  <sheetFormatPr defaultRowHeight="18.75" x14ac:dyDescent="0.4"/>
  <cols>
    <col min="1" max="1" width="0.875" style="321" customWidth="1"/>
    <col min="2" max="2" width="3.625" customWidth="1"/>
    <col min="4" max="4" width="13.875" style="321" customWidth="1"/>
    <col min="5" max="5" width="12.875" customWidth="1"/>
    <col min="9" max="9" width="27.875" customWidth="1"/>
  </cols>
  <sheetData>
    <row r="1" spans="2:12" s="321" customFormat="1" ht="5.25" customHeight="1" x14ac:dyDescent="0.4"/>
    <row r="2" spans="2:12" ht="21.75" x14ac:dyDescent="0.4">
      <c r="B2" s="509" t="s">
        <v>674</v>
      </c>
      <c r="C2" s="510"/>
      <c r="D2" s="511"/>
      <c r="E2" s="324"/>
    </row>
    <row r="3" spans="2:12" ht="49.5" customHeight="1" x14ac:dyDescent="0.4">
      <c r="B3" s="1981" t="s">
        <v>750</v>
      </c>
      <c r="C3" s="1981"/>
      <c r="D3" s="1981"/>
      <c r="E3" s="1981"/>
      <c r="F3" s="1981"/>
      <c r="G3" s="1981"/>
      <c r="H3" s="300"/>
    </row>
    <row r="4" spans="2:12" x14ac:dyDescent="0.4">
      <c r="C4" s="1990" t="s">
        <v>778</v>
      </c>
      <c r="D4" s="1990"/>
      <c r="E4" s="1990"/>
      <c r="F4" s="287"/>
      <c r="G4" s="287"/>
      <c r="H4" s="298"/>
      <c r="I4" s="298"/>
      <c r="J4" s="287"/>
    </row>
    <row r="5" spans="2:12" x14ac:dyDescent="0.4">
      <c r="C5" s="1990"/>
      <c r="D5" s="1990"/>
      <c r="E5" s="1990"/>
      <c r="F5" s="287"/>
      <c r="G5" s="287"/>
      <c r="H5" s="298"/>
      <c r="I5" s="298"/>
      <c r="J5" s="287"/>
    </row>
    <row r="6" spans="2:12" x14ac:dyDescent="0.4">
      <c r="C6" s="390" t="s">
        <v>389</v>
      </c>
      <c r="D6" s="1988"/>
      <c r="E6" s="1989"/>
      <c r="F6" s="287"/>
    </row>
    <row r="7" spans="2:12" x14ac:dyDescent="0.4">
      <c r="C7" s="390" t="s">
        <v>390</v>
      </c>
      <c r="D7" s="1988"/>
      <c r="E7" s="1989"/>
      <c r="F7" s="287"/>
    </row>
    <row r="8" spans="2:12" x14ac:dyDescent="0.4">
      <c r="C8" s="390" t="s">
        <v>391</v>
      </c>
      <c r="D8" s="1988"/>
      <c r="E8" s="1989"/>
      <c r="F8" s="287"/>
    </row>
    <row r="9" spans="2:12" x14ac:dyDescent="0.4">
      <c r="C9" s="390" t="s">
        <v>392</v>
      </c>
      <c r="D9" s="1988"/>
      <c r="E9" s="1989"/>
      <c r="F9" s="287"/>
      <c r="G9" s="287"/>
      <c r="H9" s="289"/>
      <c r="I9" s="299"/>
      <c r="J9" s="287"/>
    </row>
    <row r="10" spans="2:12" x14ac:dyDescent="0.4">
      <c r="C10" s="390" t="s">
        <v>393</v>
      </c>
      <c r="D10" s="1988"/>
      <c r="E10" s="1989"/>
      <c r="F10" s="287"/>
      <c r="G10" s="287"/>
      <c r="H10" s="289"/>
      <c r="I10" s="299"/>
      <c r="J10" s="287"/>
    </row>
    <row r="11" spans="2:12" x14ac:dyDescent="0.4">
      <c r="C11" s="390" t="s">
        <v>394</v>
      </c>
      <c r="D11" s="1988"/>
      <c r="E11" s="1989"/>
      <c r="F11" s="287"/>
      <c r="G11" s="287"/>
      <c r="H11" s="289"/>
      <c r="I11" s="299"/>
      <c r="J11" s="287"/>
    </row>
    <row r="12" spans="2:12" ht="18.75" customHeight="1" x14ac:dyDescent="0.4">
      <c r="C12" s="390" t="s">
        <v>395</v>
      </c>
      <c r="D12" s="1988"/>
      <c r="E12" s="1989"/>
      <c r="F12" s="287"/>
      <c r="K12" s="285"/>
    </row>
    <row r="13" spans="2:12" ht="18.75" customHeight="1" x14ac:dyDescent="0.4">
      <c r="C13" s="390" t="s">
        <v>396</v>
      </c>
      <c r="D13" s="1988"/>
      <c r="E13" s="1989"/>
      <c r="F13" s="287"/>
      <c r="K13" s="285"/>
      <c r="L13" s="148"/>
    </row>
    <row r="14" spans="2:12" ht="19.5" customHeight="1" x14ac:dyDescent="0.4">
      <c r="C14" s="390" t="s">
        <v>397</v>
      </c>
      <c r="D14" s="1988"/>
      <c r="E14" s="1989"/>
      <c r="F14" s="287"/>
      <c r="K14" s="285"/>
      <c r="L14" s="148"/>
    </row>
    <row r="15" spans="2:12" x14ac:dyDescent="0.4">
      <c r="C15" s="390" t="s">
        <v>398</v>
      </c>
      <c r="D15" s="1988"/>
      <c r="E15" s="1989"/>
      <c r="F15" s="287"/>
      <c r="G15" s="287"/>
      <c r="H15" s="289"/>
      <c r="I15" s="299"/>
      <c r="J15" s="287"/>
    </row>
    <row r="16" spans="2:12" x14ac:dyDescent="0.4">
      <c r="C16" s="390" t="s">
        <v>321</v>
      </c>
      <c r="D16" s="1992">
        <f>SUM(D6:E15)</f>
        <v>0</v>
      </c>
      <c r="E16" s="1993"/>
      <c r="F16" s="287"/>
      <c r="G16" s="287"/>
      <c r="H16" s="289"/>
      <c r="I16" s="299"/>
      <c r="J16" s="287"/>
    </row>
    <row r="17" spans="3:10" x14ac:dyDescent="0.4">
      <c r="F17" s="287"/>
      <c r="G17" s="287"/>
      <c r="H17" s="289"/>
      <c r="I17" s="289"/>
      <c r="J17" s="287"/>
    </row>
    <row r="18" spans="3:10" x14ac:dyDescent="0.4">
      <c r="F18" s="287"/>
      <c r="G18" s="291"/>
      <c r="H18" s="289"/>
      <c r="I18" s="299"/>
      <c r="J18" s="287"/>
    </row>
    <row r="19" spans="3:10" x14ac:dyDescent="0.4">
      <c r="C19" s="287"/>
      <c r="D19" s="287"/>
      <c r="E19" s="287"/>
      <c r="F19" s="287"/>
      <c r="G19" s="287"/>
      <c r="H19" s="287"/>
      <c r="I19" s="287"/>
      <c r="J19" s="287"/>
    </row>
    <row r="20" spans="3:10" ht="18.75" customHeight="1" x14ac:dyDescent="0.4">
      <c r="C20" s="1991" t="str">
        <f>IF(D16=年金エラー!B4,"","※「65歳以上」に入力があります。どちらかを削除してください。")</f>
        <v/>
      </c>
      <c r="D20" s="1991"/>
      <c r="E20" s="1991"/>
      <c r="F20" s="1991"/>
      <c r="G20" s="287"/>
      <c r="H20" s="287"/>
      <c r="I20" s="287"/>
      <c r="J20" s="287"/>
    </row>
    <row r="21" spans="3:10" ht="18.75" customHeight="1" x14ac:dyDescent="0.4">
      <c r="C21" s="1991"/>
      <c r="D21" s="1991"/>
      <c r="E21" s="1991"/>
      <c r="F21" s="1991"/>
    </row>
    <row r="22" spans="3:10" ht="18.75" customHeight="1" x14ac:dyDescent="0.4">
      <c r="C22" s="1991"/>
      <c r="D22" s="1991"/>
      <c r="E22" s="1991"/>
      <c r="F22" s="1991"/>
    </row>
    <row r="24" spans="3:10" x14ac:dyDescent="0.4">
      <c r="E24" s="284"/>
    </row>
  </sheetData>
  <sheetProtection algorithmName="SHA-512" hashValue="pOoyBtFfDGJnYerM9FqqR+8KStHCTxEn5WaqP428R0DzZA6DUcbKPkiUqZrPIXInh2zLhqVuMX4ZRheKsz+5Aw==" saltValue="p9079AlfXr2Qhnw6AcrVAA==" spinCount="100000" sheet="1" objects="1" scenarios="1"/>
  <mergeCells count="15">
    <mergeCell ref="D7:E7"/>
    <mergeCell ref="C4:E5"/>
    <mergeCell ref="C20:F22"/>
    <mergeCell ref="B3:G3"/>
    <mergeCell ref="B2:D2"/>
    <mergeCell ref="D6:E6"/>
    <mergeCell ref="D8:E8"/>
    <mergeCell ref="D9:E9"/>
    <mergeCell ref="D10:E10"/>
    <mergeCell ref="D11:E11"/>
    <mergeCell ref="D12:E12"/>
    <mergeCell ref="D13:E13"/>
    <mergeCell ref="D14:E14"/>
    <mergeCell ref="D15:E15"/>
    <mergeCell ref="D16:E16"/>
  </mergeCells>
  <phoneticPr fontId="10"/>
  <conditionalFormatting sqref="K12:K14">
    <cfRule type="cellIs" dxfId="9" priority="7" operator="equal">
      <formula>"※「65歳未満」と「65歳以上」に入力があります。どちらか消してください。"</formula>
    </cfRule>
  </conditionalFormatting>
  <conditionalFormatting sqref="C20">
    <cfRule type="cellIs" dxfId="8" priority="4" operator="equal">
      <formula>"※「65歳未満」と「65歳以上」に入力があります。どちらか消してください。"</formula>
    </cfRule>
  </conditionalFormatting>
  <conditionalFormatting sqref="C20:F22">
    <cfRule type="cellIs" dxfId="7" priority="1" operator="equal">
      <formula>"※「65歳以上」に入力があります。どちらかを削除してください。"</formula>
    </cfRule>
    <cfRule type="cellIs" dxfId="6" priority="3" operator="equal">
      <formula>"※「65歳未満」に入力があります。どちらか消してください。"</formula>
    </cfRule>
  </conditionalFormatting>
  <dataValidations count="2">
    <dataValidation type="whole" operator="notEqual" allowBlank="1" showInputMessage="1" showErrorMessage="1" errorTitle="年金収入エラー" error="「65歳未満」と「65歳以上」に入力があります。どちらか削除してください。" sqref="E24">
      <formula1>D16</formula1>
    </dataValidation>
    <dataValidation imeMode="halfAlpha" allowBlank="1" showInputMessage="1" showErrorMessage="1" sqref="D6:E15"/>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25"/>
  <sheetViews>
    <sheetView showGridLines="0" showRowColHeaders="0" zoomScale="98" zoomScaleNormal="98" workbookViewId="0">
      <selection activeCell="D6" sqref="D6:E6"/>
    </sheetView>
  </sheetViews>
  <sheetFormatPr defaultRowHeight="18.75" x14ac:dyDescent="0.4"/>
  <cols>
    <col min="1" max="1" width="0.875" style="321" customWidth="1"/>
    <col min="2" max="2" width="3.625" customWidth="1"/>
    <col min="4" max="4" width="13.875" style="321" customWidth="1"/>
    <col min="5" max="5" width="13.375" customWidth="1"/>
    <col min="9" max="9" width="30.5" customWidth="1"/>
  </cols>
  <sheetData>
    <row r="1" spans="2:10" s="321" customFormat="1" ht="5.25" customHeight="1" x14ac:dyDescent="0.4"/>
    <row r="2" spans="2:10" ht="21.75" x14ac:dyDescent="0.4">
      <c r="B2" s="509" t="s">
        <v>674</v>
      </c>
      <c r="C2" s="510"/>
      <c r="D2" s="511"/>
      <c r="E2" s="287"/>
      <c r="F2" s="287"/>
      <c r="G2" s="287"/>
      <c r="H2" s="287"/>
      <c r="I2" s="287"/>
      <c r="J2" s="287"/>
    </row>
    <row r="3" spans="2:10" ht="49.5" customHeight="1" x14ac:dyDescent="0.4">
      <c r="B3" s="1981" t="s">
        <v>750</v>
      </c>
      <c r="C3" s="1981"/>
      <c r="D3" s="1981"/>
      <c r="E3" s="1981"/>
      <c r="F3" s="1981"/>
      <c r="G3" s="1981"/>
      <c r="H3" s="287"/>
      <c r="I3" s="287"/>
      <c r="J3" s="287"/>
    </row>
    <row r="4" spans="2:10" x14ac:dyDescent="0.4">
      <c r="B4" s="287"/>
      <c r="C4" s="1990" t="s">
        <v>779</v>
      </c>
      <c r="D4" s="1990"/>
      <c r="E4" s="1990"/>
      <c r="F4" s="287"/>
      <c r="G4" s="287"/>
      <c r="H4" s="287"/>
      <c r="I4" s="287"/>
      <c r="J4" s="287"/>
    </row>
    <row r="5" spans="2:10" x14ac:dyDescent="0.4">
      <c r="B5" s="287"/>
      <c r="C5" s="1990"/>
      <c r="D5" s="1990"/>
      <c r="E5" s="1990"/>
      <c r="F5" s="289"/>
      <c r="G5" s="287"/>
      <c r="H5" s="287"/>
      <c r="I5" s="287"/>
      <c r="J5" s="287"/>
    </row>
    <row r="6" spans="2:10" x14ac:dyDescent="0.4">
      <c r="B6" s="287"/>
      <c r="C6" s="390" t="s">
        <v>389</v>
      </c>
      <c r="D6" s="1988"/>
      <c r="E6" s="1989"/>
      <c r="F6" s="289"/>
    </row>
    <row r="7" spans="2:10" x14ac:dyDescent="0.4">
      <c r="B7" s="287"/>
      <c r="C7" s="390" t="s">
        <v>390</v>
      </c>
      <c r="D7" s="1988"/>
      <c r="E7" s="1989"/>
      <c r="F7" s="289"/>
    </row>
    <row r="8" spans="2:10" x14ac:dyDescent="0.4">
      <c r="B8" s="287"/>
      <c r="C8" s="390" t="s">
        <v>391</v>
      </c>
      <c r="D8" s="1988"/>
      <c r="E8" s="1989"/>
      <c r="F8" s="289"/>
    </row>
    <row r="9" spans="2:10" x14ac:dyDescent="0.4">
      <c r="B9" s="287"/>
      <c r="C9" s="390" t="s">
        <v>392</v>
      </c>
      <c r="D9" s="1988"/>
      <c r="E9" s="1989"/>
      <c r="F9" s="289"/>
      <c r="G9" s="287"/>
      <c r="H9" s="287"/>
      <c r="I9" s="287"/>
      <c r="J9" s="287"/>
    </row>
    <row r="10" spans="2:10" x14ac:dyDescent="0.4">
      <c r="B10" s="287"/>
      <c r="C10" s="390" t="s">
        <v>393</v>
      </c>
      <c r="D10" s="1988"/>
      <c r="E10" s="1989"/>
      <c r="F10" s="289"/>
      <c r="G10" s="287"/>
      <c r="H10" s="287"/>
      <c r="I10" s="287"/>
      <c r="J10" s="287"/>
    </row>
    <row r="11" spans="2:10" x14ac:dyDescent="0.4">
      <c r="B11" s="287"/>
      <c r="C11" s="390" t="s">
        <v>394</v>
      </c>
      <c r="D11" s="1988"/>
      <c r="E11" s="1989"/>
      <c r="F11" s="289"/>
      <c r="G11" s="287"/>
      <c r="H11" s="287"/>
      <c r="I11" s="287"/>
      <c r="J11" s="287"/>
    </row>
    <row r="12" spans="2:10" ht="18.75" customHeight="1" x14ac:dyDescent="0.4">
      <c r="B12" s="287"/>
      <c r="C12" s="390" t="s">
        <v>395</v>
      </c>
      <c r="D12" s="1988"/>
      <c r="E12" s="1989"/>
      <c r="F12" s="289"/>
    </row>
    <row r="13" spans="2:10" ht="18.75" customHeight="1" x14ac:dyDescent="0.4">
      <c r="B13" s="287"/>
      <c r="C13" s="390" t="s">
        <v>396</v>
      </c>
      <c r="D13" s="1988"/>
      <c r="E13" s="1989"/>
      <c r="F13" s="289"/>
    </row>
    <row r="14" spans="2:10" ht="18.75" customHeight="1" x14ac:dyDescent="0.4">
      <c r="B14" s="287"/>
      <c r="C14" s="390" t="s">
        <v>397</v>
      </c>
      <c r="D14" s="1988"/>
      <c r="E14" s="1989"/>
      <c r="F14" s="289"/>
    </row>
    <row r="15" spans="2:10" x14ac:dyDescent="0.4">
      <c r="B15" s="287"/>
      <c r="C15" s="390" t="s">
        <v>398</v>
      </c>
      <c r="D15" s="1988"/>
      <c r="E15" s="1989"/>
      <c r="F15" s="289"/>
      <c r="G15" s="287"/>
      <c r="H15" s="287"/>
      <c r="I15" s="287"/>
      <c r="J15" s="287"/>
    </row>
    <row r="16" spans="2:10" x14ac:dyDescent="0.4">
      <c r="B16" s="287"/>
      <c r="C16" s="390" t="s">
        <v>321</v>
      </c>
      <c r="D16" s="1994">
        <f>SUM(D6:D15)</f>
        <v>0</v>
      </c>
      <c r="E16" s="1995"/>
      <c r="F16" s="289"/>
      <c r="G16" s="287"/>
      <c r="H16" s="287"/>
      <c r="I16" s="287"/>
      <c r="J16" s="287"/>
    </row>
    <row r="17" spans="2:10" x14ac:dyDescent="0.4">
      <c r="B17" s="287"/>
      <c r="F17" s="289"/>
      <c r="G17" s="287"/>
      <c r="H17" s="287"/>
      <c r="I17" s="287"/>
      <c r="J17" s="287"/>
    </row>
    <row r="18" spans="2:10" x14ac:dyDescent="0.4">
      <c r="B18" s="287"/>
      <c r="F18" s="289"/>
      <c r="G18" s="287"/>
      <c r="H18" s="287"/>
      <c r="I18" s="287"/>
      <c r="J18" s="287"/>
    </row>
    <row r="19" spans="2:10" x14ac:dyDescent="0.4">
      <c r="B19" s="287"/>
      <c r="C19" s="287"/>
      <c r="D19" s="287"/>
      <c r="E19" s="287"/>
      <c r="F19" s="289"/>
      <c r="G19" s="287"/>
      <c r="H19" s="287"/>
      <c r="I19" s="287"/>
      <c r="J19" s="287"/>
    </row>
    <row r="20" spans="2:10" x14ac:dyDescent="0.4">
      <c r="B20" s="287"/>
      <c r="C20" s="1991" t="str">
        <f>IF(D16=年金エラー!B4,"","※「65歳未満」に入力があります。どちらかを削除してください。")</f>
        <v/>
      </c>
      <c r="D20" s="1991"/>
      <c r="E20" s="1991"/>
      <c r="F20" s="1991"/>
      <c r="G20" s="287"/>
      <c r="H20" s="287"/>
      <c r="I20" s="287"/>
      <c r="J20" s="287"/>
    </row>
    <row r="21" spans="2:10" x14ac:dyDescent="0.4">
      <c r="B21" s="287"/>
      <c r="C21" s="1991"/>
      <c r="D21" s="1991"/>
      <c r="E21" s="1991"/>
      <c r="F21" s="1991"/>
      <c r="G21" s="287"/>
      <c r="H21" s="287"/>
      <c r="I21" s="287"/>
      <c r="J21" s="287"/>
    </row>
    <row r="22" spans="2:10" x14ac:dyDescent="0.4">
      <c r="B22" s="287"/>
      <c r="C22" s="1991"/>
      <c r="D22" s="1991"/>
      <c r="E22" s="1991"/>
      <c r="F22" s="1991"/>
      <c r="G22" s="287"/>
      <c r="H22" s="287"/>
      <c r="I22" s="287"/>
      <c r="J22" s="287"/>
    </row>
    <row r="23" spans="2:10" x14ac:dyDescent="0.4">
      <c r="B23" s="287"/>
      <c r="C23" s="287"/>
      <c r="D23" s="287"/>
      <c r="E23" s="287"/>
      <c r="F23" s="287"/>
      <c r="G23" s="287"/>
      <c r="H23" s="287"/>
      <c r="I23" s="287"/>
      <c r="J23" s="287"/>
    </row>
    <row r="24" spans="2:10" x14ac:dyDescent="0.4">
      <c r="B24" s="287"/>
      <c r="C24" s="287"/>
      <c r="D24" s="287"/>
      <c r="E24" s="287"/>
      <c r="F24" s="287"/>
      <c r="G24" s="287"/>
      <c r="H24" s="287"/>
      <c r="I24" s="287"/>
      <c r="J24" s="287"/>
    </row>
    <row r="25" spans="2:10" x14ac:dyDescent="0.4">
      <c r="E25" s="284"/>
    </row>
  </sheetData>
  <sheetProtection algorithmName="SHA-512" hashValue="EpcVWHnOF5uWTrZd8IRMgIJVOm0C02WxGTXpjKobtPCcG+APjwLhVf1OeOUh72vLBOsIdI2q52A0N0lbsYsAAA==" saltValue="VzT4s/viE4ZOE37id3Nonw==" spinCount="100000" sheet="1" objects="1" scenarios="1"/>
  <mergeCells count="15">
    <mergeCell ref="D7:E7"/>
    <mergeCell ref="C4:E5"/>
    <mergeCell ref="C20:F22"/>
    <mergeCell ref="B3:G3"/>
    <mergeCell ref="B2:D2"/>
    <mergeCell ref="D6:E6"/>
    <mergeCell ref="D8:E8"/>
    <mergeCell ref="D9:E9"/>
    <mergeCell ref="D10:E10"/>
    <mergeCell ref="D11:E11"/>
    <mergeCell ref="D12:E12"/>
    <mergeCell ref="D13:E13"/>
    <mergeCell ref="D14:E14"/>
    <mergeCell ref="D15:E15"/>
    <mergeCell ref="D16:E16"/>
  </mergeCells>
  <phoneticPr fontId="10"/>
  <conditionalFormatting sqref="C20">
    <cfRule type="cellIs" dxfId="5" priority="2" operator="equal">
      <formula>"※「65歳未満」と「65歳以上」に入力があります。どちらか消してください。"</formula>
    </cfRule>
  </conditionalFormatting>
  <conditionalFormatting sqref="C20:F22">
    <cfRule type="cellIs" dxfId="4" priority="1" operator="equal">
      <formula>"※「65歳未満」に入力があります。どちらかを削除してください。"</formula>
    </cfRule>
  </conditionalFormatting>
  <dataValidations count="2">
    <dataValidation type="whole" operator="notEqual" allowBlank="1" showInputMessage="1" showErrorMessage="1" errorTitle="年金収入エラー" error="「65歳未満」ｙと「65歳以上」に入力があります。どちらか削除してください。" sqref="E25">
      <formula1>D16</formula1>
    </dataValidation>
    <dataValidation imeMode="halfAlpha" allowBlank="1" showInputMessage="1" showErrorMessage="1" sqref="D6:E15"/>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18</vt:i4>
      </vt:variant>
    </vt:vector>
  </HeadingPairs>
  <TitlesOfParts>
    <vt:vector size="52" baseType="lpstr">
      <vt:lpstr>受付</vt:lpstr>
      <vt:lpstr>市申</vt:lpstr>
      <vt:lpstr>給与・年金あり</vt:lpstr>
      <vt:lpstr>給与</vt:lpstr>
      <vt:lpstr>データ</vt:lpstr>
      <vt:lpstr>所得金額調整控除</vt:lpstr>
      <vt:lpstr>年齢確認</vt:lpstr>
      <vt:lpstr>年金（65歳未満）</vt:lpstr>
      <vt:lpstr>年金 （65歳以上）</vt:lpstr>
      <vt:lpstr>年金エラー</vt:lpstr>
      <vt:lpstr>社会保険料控除</vt:lpstr>
      <vt:lpstr>社会保険料（資料）</vt:lpstr>
      <vt:lpstr>生命保険料控除</vt:lpstr>
      <vt:lpstr>生命保険料（資料）</vt:lpstr>
      <vt:lpstr>地震保険料控除</vt:lpstr>
      <vt:lpstr>地震保険</vt:lpstr>
      <vt:lpstr>地震保険料控除（資料）</vt:lpstr>
      <vt:lpstr>寡婦・ひとり親控除</vt:lpstr>
      <vt:lpstr>寡婦・ひとり親控除 (資料)</vt:lpstr>
      <vt:lpstr>勤労学生控除</vt:lpstr>
      <vt:lpstr>障害者控除</vt:lpstr>
      <vt:lpstr>障害者控除 (資料)</vt:lpstr>
      <vt:lpstr>配偶者（特別）控除</vt:lpstr>
      <vt:lpstr>配偶者（特別）控除 (資料)</vt:lpstr>
      <vt:lpstr>扶養控除</vt:lpstr>
      <vt:lpstr>扶養控除 (資料)</vt:lpstr>
      <vt:lpstr>医療費控除　ホーム</vt:lpstr>
      <vt:lpstr>年金所得</vt:lpstr>
      <vt:lpstr>給与所得</vt:lpstr>
      <vt:lpstr>医療費控除</vt:lpstr>
      <vt:lpstr>医療費</vt:lpstr>
      <vt:lpstr>セルフメディケーション</vt:lpstr>
      <vt:lpstr>医療費控除 (資料)</vt:lpstr>
      <vt:lpstr>セルフメディケーション (資料)</vt:lpstr>
      <vt:lpstr>市申!_10_総合譲渡・一時所得の所得金額に関する事項</vt:lpstr>
      <vt:lpstr>_1月</vt:lpstr>
      <vt:lpstr>市申!_３_所得から差し引かれる金額に関する事項</vt:lpstr>
      <vt:lpstr>市申!_７_事業・不動産所得に関する事項</vt:lpstr>
      <vt:lpstr>市申!_９_雑所得_公的年金等以外_に関する事項</vt:lpstr>
      <vt:lpstr>セルフメディケーション!Print_Area</vt:lpstr>
      <vt:lpstr>'セルフメディケーション (資料)'!Print_Area</vt:lpstr>
      <vt:lpstr>医療費控除!Print_Area</vt:lpstr>
      <vt:lpstr>'医療費控除 (資料)'!Print_Area</vt:lpstr>
      <vt:lpstr>市申!Print_Area</vt:lpstr>
      <vt:lpstr>昭和</vt:lpstr>
      <vt:lpstr>大正</vt:lpstr>
      <vt:lpstr>特別障害</vt:lpstr>
      <vt:lpstr>普通障害</vt:lpstr>
      <vt:lpstr>平成</vt:lpstr>
      <vt:lpstr>明治</vt:lpstr>
      <vt:lpstr>令和</vt:lpstr>
      <vt:lpstr>市申!令和２年度_令和元年分__市民税_県民税_申告書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2023-03-02T00:46:20Z</dcterms:modified>
</cp:coreProperties>
</file>