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vbk4102\Share\環境保全課\600　温暖化対策\00　総括\00　総括\脱炭素先行地域\★作業フォルダ\HP作成用\R7補助金（事業者）\"/>
    </mc:Choice>
  </mc:AlternateContent>
  <bookViews>
    <workbookView xWindow="0" yWindow="0" windowWidth="19200" windowHeight="11136"/>
  </bookViews>
  <sheets>
    <sheet name="省エネ（照明機器）" sheetId="6" r:id="rId1"/>
    <sheet name="省エネ（空調機器）負荷率なし" sheetId="5" r:id="rId2"/>
    <sheet name="エネルギー熱換算根拠" sheetId="1" r:id="rId3"/>
    <sheet name="空調平均負荷率根拠" sheetId="3" r:id="rId4"/>
    <sheet name="SII推計方法" sheetId="4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6" l="1"/>
  <c r="C38" i="6" s="1"/>
  <c r="C26" i="6"/>
  <c r="C28" i="5"/>
  <c r="M8" i="1" l="1"/>
  <c r="E13" i="5"/>
  <c r="E14" i="5"/>
  <c r="G45" i="6" l="1"/>
  <c r="E14" i="6" s="1"/>
  <c r="C27" i="6" l="1"/>
  <c r="B44" i="6" s="1"/>
  <c r="B47" i="6" s="1"/>
  <c r="E13" i="6"/>
  <c r="D46" i="6" l="1"/>
  <c r="C41" i="5"/>
  <c r="C42" i="5" s="1"/>
  <c r="C29" i="5"/>
  <c r="G51" i="5"/>
  <c r="L8" i="3"/>
  <c r="F8" i="3"/>
  <c r="I8" i="3"/>
  <c r="C8" i="3"/>
  <c r="G3" i="1" l="1"/>
  <c r="E3" i="1" l="1"/>
  <c r="H3" i="1" s="1"/>
  <c r="D2" i="1"/>
  <c r="G2" i="1" s="1"/>
  <c r="G50" i="5" l="1"/>
  <c r="C3" i="1"/>
  <c r="E2" i="1"/>
  <c r="H2" i="1" s="1"/>
  <c r="G49" i="5" l="1"/>
  <c r="F13" i="5" l="1"/>
  <c r="F14" i="5"/>
  <c r="B48" i="5" l="1"/>
  <c r="B51" i="5" s="1"/>
  <c r="D51" i="5" l="1"/>
</calcChain>
</file>

<file path=xl/sharedStrings.xml><?xml version="1.0" encoding="utf-8"?>
<sst xmlns="http://schemas.openxmlformats.org/spreadsheetml/2006/main" count="150" uniqueCount="79">
  <si>
    <t>㎥</t>
  </si>
  <si>
    <t>kcal</t>
  </si>
  <si>
    <t>MJ</t>
  </si>
  <si>
    <t>kW</t>
  </si>
  <si>
    <t>t-C/MJ</t>
  </si>
  <si>
    <t>t-CO2/kWh</t>
  </si>
  <si>
    <t>LPG</t>
  </si>
  <si>
    <t>電力</t>
    <rPh sb="0" eb="2">
      <t>デンリョク</t>
    </rPh>
    <phoneticPr fontId="2"/>
  </si>
  <si>
    <t>-</t>
  </si>
  <si>
    <t>の部分を記入してください</t>
    <rPh sb="1" eb="3">
      <t>ブブン</t>
    </rPh>
    <rPh sb="4" eb="6">
      <t>キニュウ</t>
    </rPh>
    <phoneticPr fontId="2"/>
  </si>
  <si>
    <t>導　入　台　数：</t>
    <rPh sb="0" eb="1">
      <t>シルベ</t>
    </rPh>
    <rPh sb="2" eb="3">
      <t>イ</t>
    </rPh>
    <rPh sb="4" eb="5">
      <t>ダイ</t>
    </rPh>
    <rPh sb="6" eb="7">
      <t>スウ</t>
    </rPh>
    <phoneticPr fontId="2"/>
  </si>
  <si>
    <t>台</t>
    <rPh sb="0" eb="1">
      <t>ダイ</t>
    </rPh>
    <phoneticPr fontId="2"/>
  </si>
  <si>
    <t>１日当たりの使用時間：</t>
    <rPh sb="1" eb="2">
      <t>ニチ</t>
    </rPh>
    <rPh sb="2" eb="3">
      <t>ア</t>
    </rPh>
    <rPh sb="6" eb="8">
      <t>シヨウ</t>
    </rPh>
    <rPh sb="8" eb="10">
      <t>ジカン</t>
    </rPh>
    <phoneticPr fontId="2"/>
  </si>
  <si>
    <t>時間</t>
    <rPh sb="0" eb="2">
      <t>ジカン</t>
    </rPh>
    <phoneticPr fontId="2"/>
  </si>
  <si>
    <t>１か月当たりの使用日数：</t>
    <rPh sb="2" eb="3">
      <t>ゲツ</t>
    </rPh>
    <rPh sb="3" eb="4">
      <t>ア</t>
    </rPh>
    <rPh sb="7" eb="9">
      <t>シヨウ</t>
    </rPh>
    <rPh sb="9" eb="11">
      <t>ニッスウ</t>
    </rPh>
    <phoneticPr fontId="2"/>
  </si>
  <si>
    <t>日</t>
    <rPh sb="0" eb="1">
      <t>ニチ</t>
    </rPh>
    <phoneticPr fontId="2"/>
  </si>
  <si>
    <t>kWh/年</t>
    <rPh sb="4" eb="5">
      <t>ネン</t>
    </rPh>
    <phoneticPr fontId="2"/>
  </si>
  <si>
    <r>
      <t>年間CO</t>
    </r>
    <r>
      <rPr>
        <vertAlign val="subscript"/>
        <sz val="16"/>
        <color rgb="FF000000"/>
        <rFont val="BIZ UDPゴシック"/>
        <family val="3"/>
        <charset val="128"/>
      </rPr>
      <t>2</t>
    </r>
    <r>
      <rPr>
        <sz val="16"/>
        <color rgb="FF000000"/>
        <rFont val="BIZ UDPゴシック"/>
        <family val="3"/>
        <charset val="128"/>
      </rPr>
      <t>排出量：</t>
    </r>
    <rPh sb="0" eb="2">
      <t>ネンカン</t>
    </rPh>
    <rPh sb="5" eb="7">
      <t>ハイシュツ</t>
    </rPh>
    <rPh sb="7" eb="8">
      <t>リョウ</t>
    </rPh>
    <phoneticPr fontId="2"/>
  </si>
  <si>
    <r>
      <t>t-CO</t>
    </r>
    <r>
      <rPr>
        <vertAlign val="subscript"/>
        <sz val="16"/>
        <color rgb="FF000000"/>
        <rFont val="BIZ UDPゴシック"/>
        <family val="3"/>
        <charset val="128"/>
      </rPr>
      <t>2</t>
    </r>
    <r>
      <rPr>
        <sz val="16"/>
        <color rgb="FF000000"/>
        <rFont val="BIZ UDPゴシック"/>
        <family val="3"/>
        <charset val="128"/>
      </rPr>
      <t>/年</t>
    </r>
  </si>
  <si>
    <r>
      <t>CO</t>
    </r>
    <r>
      <rPr>
        <vertAlign val="subscript"/>
        <sz val="16"/>
        <color rgb="FF000000"/>
        <rFont val="BIZ UDPゴシック"/>
        <family val="3"/>
        <charset val="128"/>
      </rPr>
      <t>2</t>
    </r>
    <r>
      <rPr>
        <sz val="16"/>
        <color rgb="FF000000"/>
        <rFont val="BIZ UDPゴシック"/>
        <family val="3"/>
        <charset val="128"/>
      </rPr>
      <t>排出削減量</t>
    </r>
    <rPh sb="3" eb="5">
      <t>ハイシュツ</t>
    </rPh>
    <rPh sb="5" eb="7">
      <t>サクゲン</t>
    </rPh>
    <rPh sb="7" eb="8">
      <t>リョウ</t>
    </rPh>
    <phoneticPr fontId="2"/>
  </si>
  <si>
    <t>設置場所</t>
    <rPh sb="0" eb="4">
      <t>セッチバショ</t>
    </rPh>
    <phoneticPr fontId="4"/>
  </si>
  <si>
    <t>法定耐用年数</t>
    <rPh sb="0" eb="2">
      <t>ホウテイ</t>
    </rPh>
    <rPh sb="2" eb="6">
      <t>タイヨウネンスウ</t>
    </rPh>
    <phoneticPr fontId="4"/>
  </si>
  <si>
    <t>都市ガス（13A）</t>
    <rPh sb="0" eb="2">
      <t>トシ</t>
    </rPh>
    <phoneticPr fontId="2"/>
  </si>
  <si>
    <t>定格暖房消費エネルギー：</t>
    <rPh sb="0" eb="2">
      <t>テイカク</t>
    </rPh>
    <rPh sb="2" eb="4">
      <t>ダンボウ</t>
    </rPh>
    <rPh sb="4" eb="6">
      <t>ショウヒ</t>
    </rPh>
    <phoneticPr fontId="2"/>
  </si>
  <si>
    <t>定格冷房消費エネルギー：</t>
    <rPh sb="0" eb="2">
      <t>テイカク</t>
    </rPh>
    <rPh sb="2" eb="3">
      <t>ヒヤ</t>
    </rPh>
    <rPh sb="3" eb="4">
      <t>フサ</t>
    </rPh>
    <rPh sb="4" eb="5">
      <t>ショウ</t>
    </rPh>
    <rPh sb="5" eb="6">
      <t>ヒ</t>
    </rPh>
    <phoneticPr fontId="2"/>
  </si>
  <si>
    <t>kW</t>
    <phoneticPr fontId="2"/>
  </si>
  <si>
    <t>従来機器システム
メーカー名称</t>
    <rPh sb="0" eb="4">
      <t>ジュウライキキ</t>
    </rPh>
    <rPh sb="13" eb="15">
      <t>メイショウ</t>
    </rPh>
    <phoneticPr fontId="4"/>
  </si>
  <si>
    <t>更新機器システム
メーカー名称</t>
    <rPh sb="0" eb="4">
      <t>コウシンキキ</t>
    </rPh>
    <rPh sb="13" eb="15">
      <t>メイショウ</t>
    </rPh>
    <phoneticPr fontId="4"/>
  </si>
  <si>
    <t>従来機器システム
機器名称（型番）</t>
    <rPh sb="0" eb="4">
      <t>ジュウライキキ</t>
    </rPh>
    <rPh sb="9" eb="11">
      <t>キキ</t>
    </rPh>
    <rPh sb="11" eb="13">
      <t>メイショウ</t>
    </rPh>
    <rPh sb="14" eb="16">
      <t>カタバン</t>
    </rPh>
    <phoneticPr fontId="4"/>
  </si>
  <si>
    <t>更新機器システム
機器名称（型番）</t>
    <rPh sb="0" eb="4">
      <t>コウシンキキ</t>
    </rPh>
    <rPh sb="9" eb="11">
      <t>キキ</t>
    </rPh>
    <rPh sb="11" eb="13">
      <t>メイショウ</t>
    </rPh>
    <rPh sb="14" eb="16">
      <t>カタバン</t>
    </rPh>
    <phoneticPr fontId="4"/>
  </si>
  <si>
    <t>１　現在使用している機器の年間消費エネルギーが明確で、更新後の消費エネルギーを独自に推計している場合</t>
    <rPh sb="2" eb="6">
      <t>ゲンザイシヨウ</t>
    </rPh>
    <rPh sb="10" eb="12">
      <t>キキ</t>
    </rPh>
    <rPh sb="13" eb="15">
      <t>ネンカン</t>
    </rPh>
    <rPh sb="15" eb="17">
      <t>ショウヒ</t>
    </rPh>
    <rPh sb="23" eb="25">
      <t>メイカク</t>
    </rPh>
    <rPh sb="27" eb="29">
      <t>コウシン</t>
    </rPh>
    <rPh sb="29" eb="30">
      <t>ゴ</t>
    </rPh>
    <rPh sb="31" eb="33">
      <t>ショウヒ</t>
    </rPh>
    <rPh sb="39" eb="41">
      <t>ドクジ</t>
    </rPh>
    <rPh sb="42" eb="44">
      <t>スイケイ</t>
    </rPh>
    <rPh sb="48" eb="50">
      <t>バアイ</t>
    </rPh>
    <phoneticPr fontId="4"/>
  </si>
  <si>
    <t>現状使用機器</t>
    <rPh sb="0" eb="2">
      <t>ゲンジョウ</t>
    </rPh>
    <rPh sb="2" eb="4">
      <t>シヨウ</t>
    </rPh>
    <rPh sb="4" eb="6">
      <t>キキ</t>
    </rPh>
    <phoneticPr fontId="4"/>
  </si>
  <si>
    <t>更新対象機器</t>
    <rPh sb="0" eb="2">
      <t>コウシン</t>
    </rPh>
    <rPh sb="2" eb="4">
      <t>タイショウ</t>
    </rPh>
    <rPh sb="4" eb="6">
      <t>キキ</t>
    </rPh>
    <phoneticPr fontId="4"/>
  </si>
  <si>
    <t>単位</t>
    <rPh sb="0" eb="2">
      <t>タンイ</t>
    </rPh>
    <phoneticPr fontId="4"/>
  </si>
  <si>
    <t>年間消費
エネルギー量</t>
    <rPh sb="0" eb="4">
      <t>ネンカンショウヒ</t>
    </rPh>
    <rPh sb="10" eb="11">
      <t>リョウ</t>
    </rPh>
    <phoneticPr fontId="4"/>
  </si>
  <si>
    <t>　</t>
    <phoneticPr fontId="4"/>
  </si>
  <si>
    <t>年間エネルギー消費量：</t>
    <rPh sb="0" eb="2">
      <t>ネンカン</t>
    </rPh>
    <rPh sb="7" eb="9">
      <t>ショウヒ</t>
    </rPh>
    <rPh sb="10" eb="11">
      <t>リキリョウ</t>
    </rPh>
    <phoneticPr fontId="2"/>
  </si>
  <si>
    <t>CO2g/mol</t>
    <phoneticPr fontId="4"/>
  </si>
  <si>
    <t>Cg/mol</t>
    <phoneticPr fontId="4"/>
  </si>
  <si>
    <t>kWh/年</t>
    <rPh sb="4" eb="5">
      <t>ネン</t>
    </rPh>
    <phoneticPr fontId="4"/>
  </si>
  <si>
    <t>㎥/年</t>
    <rPh sb="2" eb="3">
      <t>ネン</t>
    </rPh>
    <phoneticPr fontId="4"/>
  </si>
  <si>
    <r>
      <t>２　現在使用している機器の年間消費エネルギーが</t>
    </r>
    <r>
      <rPr>
        <b/>
        <u/>
        <sz val="20"/>
        <color rgb="FF000000"/>
        <rFont val="BIZ UDPゴシック"/>
        <family val="3"/>
        <charset val="128"/>
      </rPr>
      <t>わからない</t>
    </r>
    <r>
      <rPr>
        <sz val="20"/>
        <color rgb="FF000000"/>
        <rFont val="BIZ UDPゴシック"/>
        <family val="3"/>
        <charset val="128"/>
      </rPr>
      <t>場合（１を記載の場合は、記載不要）</t>
    </r>
    <rPh sb="2" eb="6">
      <t>ゲンザイシヨウ</t>
    </rPh>
    <rPh sb="10" eb="12">
      <t>キキ</t>
    </rPh>
    <rPh sb="13" eb="15">
      <t>ネンカン</t>
    </rPh>
    <rPh sb="15" eb="17">
      <t>ショウヒ</t>
    </rPh>
    <rPh sb="28" eb="30">
      <t>バアイ</t>
    </rPh>
    <rPh sb="33" eb="35">
      <t>キサイ</t>
    </rPh>
    <rPh sb="36" eb="38">
      <t>バアイ</t>
    </rPh>
    <rPh sb="40" eb="44">
      <t>キサイフヨウ</t>
    </rPh>
    <phoneticPr fontId="4"/>
  </si>
  <si>
    <r>
      <t>※更新後のエネルギー消費量の</t>
    </r>
    <r>
      <rPr>
        <u/>
        <sz val="16"/>
        <color rgb="FF000000"/>
        <rFont val="BIZ UDPゴシック"/>
        <family val="3"/>
        <charset val="128"/>
      </rPr>
      <t>独自推計手法を記載した資料を添付すること</t>
    </r>
    <rPh sb="1" eb="4">
      <t>コウシンゴ</t>
    </rPh>
    <rPh sb="10" eb="13">
      <t>ショウヒリョウ</t>
    </rPh>
    <rPh sb="14" eb="18">
      <t>ドクジスイケイ</t>
    </rPh>
    <rPh sb="18" eb="20">
      <t>シュホウ</t>
    </rPh>
    <rPh sb="21" eb="23">
      <t>キサイ</t>
    </rPh>
    <rPh sb="25" eb="27">
      <t>シリョウ</t>
    </rPh>
    <rPh sb="28" eb="30">
      <t>テンプ</t>
    </rPh>
    <phoneticPr fontId="4"/>
  </si>
  <si>
    <t>電力</t>
    <rPh sb="0" eb="2">
      <t>デンリョク</t>
    </rPh>
    <phoneticPr fontId="4"/>
  </si>
  <si>
    <t>都市ガス（13A）</t>
    <rPh sb="0" eb="2">
      <t>トシ</t>
    </rPh>
    <phoneticPr fontId="4"/>
  </si>
  <si>
    <t>LPG</t>
    <phoneticPr fontId="4"/>
  </si>
  <si>
    <t>エネルギー別排出係数</t>
    <rPh sb="5" eb="6">
      <t>ベツ</t>
    </rPh>
    <rPh sb="6" eb="10">
      <t>ハイシュツケイスウ</t>
    </rPh>
    <phoneticPr fontId="4"/>
  </si>
  <si>
    <t>エネルギー種</t>
    <rPh sb="5" eb="6">
      <t>シュ</t>
    </rPh>
    <phoneticPr fontId="4"/>
  </si>
  <si>
    <t>年間CO2排出量</t>
    <rPh sb="0" eb="2">
      <t>ネンカン</t>
    </rPh>
    <rPh sb="5" eb="7">
      <t>ハイシュツ</t>
    </rPh>
    <rPh sb="7" eb="8">
      <t>リョウ</t>
    </rPh>
    <phoneticPr fontId="4"/>
  </si>
  <si>
    <t>消費エネルギー</t>
    <rPh sb="0" eb="2">
      <t>ショウヒ</t>
    </rPh>
    <phoneticPr fontId="4"/>
  </si>
  <si>
    <t>申請者名</t>
    <rPh sb="0" eb="4">
      <t>シンセイシャメイ</t>
    </rPh>
    <phoneticPr fontId="4"/>
  </si>
  <si>
    <t>t-CO2/㎥</t>
    <phoneticPr fontId="4"/>
  </si>
  <si>
    <t>t-CO2/kWh</t>
    <phoneticPr fontId="4"/>
  </si>
  <si>
    <t>工事費用</t>
    <rPh sb="0" eb="4">
      <t>コウジヒヨウ</t>
    </rPh>
    <phoneticPr fontId="4"/>
  </si>
  <si>
    <t>円</t>
    <rPh sb="0" eb="1">
      <t>エン</t>
    </rPh>
    <phoneticPr fontId="4"/>
  </si>
  <si>
    <t>年</t>
    <rPh sb="0" eb="1">
      <t>ネン</t>
    </rPh>
    <phoneticPr fontId="4"/>
  </si>
  <si>
    <t>補助対象基準</t>
    <rPh sb="0" eb="6">
      <t>ホジョタイショウキジュン</t>
    </rPh>
    <phoneticPr fontId="4"/>
  </si>
  <si>
    <t xml:space="preserve">令和5年度補正予算
省エネルギー投資促進支援事業費補助金
(Ⅲ)設備単位型
省エネルギー量計算の手引き
</t>
    <phoneticPr fontId="4"/>
  </si>
  <si>
    <t>【指定計算(電気式パッケージエアコン)
(ガスヒートポンプエアコン)】
２次公募用</t>
    <phoneticPr fontId="4"/>
  </si>
  <si>
    <t>【出典】</t>
    <rPh sb="1" eb="3">
      <t>シュッテン</t>
    </rPh>
    <phoneticPr fontId="4"/>
  </si>
  <si>
    <t>平均負荷率</t>
    <rPh sb="0" eb="5">
      <t>ヘイキンフカリツ</t>
    </rPh>
    <phoneticPr fontId="4"/>
  </si>
  <si>
    <t>冷房負荷率</t>
    <rPh sb="0" eb="5">
      <t>レイボウフカリツ</t>
    </rPh>
    <phoneticPr fontId="4"/>
  </si>
  <si>
    <t>暖房負荷率</t>
    <rPh sb="0" eb="2">
      <t>ダンボウ</t>
    </rPh>
    <rPh sb="2" eb="4">
      <t>フカ</t>
    </rPh>
    <rPh sb="4" eb="5">
      <t>リツ</t>
    </rPh>
    <phoneticPr fontId="4"/>
  </si>
  <si>
    <t>冷房稼働月</t>
    <rPh sb="0" eb="2">
      <t>レイボウ</t>
    </rPh>
    <rPh sb="2" eb="5">
      <t>カドウヅキ</t>
    </rPh>
    <phoneticPr fontId="4"/>
  </si>
  <si>
    <t>暖房稼働月</t>
    <rPh sb="0" eb="2">
      <t>ダンボウ</t>
    </rPh>
    <rPh sb="2" eb="5">
      <t>カドウヅキ</t>
    </rPh>
    <phoneticPr fontId="4"/>
  </si>
  <si>
    <t>※冷房期間：5月～9月、暖房期間：11月～3月</t>
    <rPh sb="1" eb="3">
      <t>レイボウ</t>
    </rPh>
    <rPh sb="3" eb="5">
      <t>キカン</t>
    </rPh>
    <rPh sb="7" eb="8">
      <t>ガツ</t>
    </rPh>
    <rPh sb="10" eb="11">
      <t>ガツ</t>
    </rPh>
    <phoneticPr fontId="2"/>
  </si>
  <si>
    <t>円/t-CO2</t>
    <rPh sb="0" eb="1">
      <t>エン</t>
    </rPh>
    <phoneticPr fontId="4"/>
  </si>
  <si>
    <t>定格消費電力：</t>
    <rPh sb="0" eb="2">
      <t>テイカク</t>
    </rPh>
    <rPh sb="2" eb="3">
      <t>ショウ</t>
    </rPh>
    <rPh sb="3" eb="4">
      <t>ヒ</t>
    </rPh>
    <rPh sb="4" eb="6">
      <t>デンリョク</t>
    </rPh>
    <phoneticPr fontId="2"/>
  </si>
  <si>
    <t>１日当たりの点灯時間：</t>
    <rPh sb="1" eb="2">
      <t>ニチ</t>
    </rPh>
    <rPh sb="2" eb="3">
      <t>ア</t>
    </rPh>
    <rPh sb="6" eb="8">
      <t>テントウ</t>
    </rPh>
    <rPh sb="8" eb="10">
      <t>ジカン</t>
    </rPh>
    <phoneticPr fontId="2"/>
  </si>
  <si>
    <t>年間電力消費量：</t>
    <rPh sb="0" eb="2">
      <t>ネンカン</t>
    </rPh>
    <rPh sb="2" eb="4">
      <t>デンリョク</t>
    </rPh>
    <rPh sb="4" eb="6">
      <t>ショウヒ</t>
    </rPh>
    <rPh sb="7" eb="8">
      <t>リキリョウ</t>
    </rPh>
    <phoneticPr fontId="2"/>
  </si>
  <si>
    <t>kWh</t>
    <phoneticPr fontId="4"/>
  </si>
  <si>
    <r>
      <t>CO</t>
    </r>
    <r>
      <rPr>
        <b/>
        <vertAlign val="subscript"/>
        <sz val="20"/>
        <color rgb="FF000000"/>
        <rFont val="BIZ UDPゴシック"/>
        <family val="3"/>
        <charset val="128"/>
      </rPr>
      <t>2</t>
    </r>
    <r>
      <rPr>
        <b/>
        <sz val="20"/>
        <color rgb="FF000000"/>
        <rFont val="BIZ UDPゴシック"/>
        <family val="3"/>
        <charset val="128"/>
      </rPr>
      <t>排出削減量算定シート（照明機器）</t>
    </r>
    <rPh sb="3" eb="5">
      <t>ハイシュツ</t>
    </rPh>
    <rPh sb="5" eb="7">
      <t>サクゲン</t>
    </rPh>
    <rPh sb="7" eb="8">
      <t>リョウ</t>
    </rPh>
    <rPh sb="8" eb="10">
      <t>サンテイ</t>
    </rPh>
    <rPh sb="14" eb="16">
      <t>ショウメイ</t>
    </rPh>
    <rPh sb="16" eb="18">
      <t>キキ</t>
    </rPh>
    <phoneticPr fontId="2"/>
  </si>
  <si>
    <t>補助対象目安</t>
    <rPh sb="0" eb="2">
      <t>ホジョ</t>
    </rPh>
    <rPh sb="2" eb="4">
      <t>タイショウ</t>
    </rPh>
    <rPh sb="4" eb="6">
      <t>メヤス</t>
    </rPh>
    <phoneticPr fontId="4"/>
  </si>
  <si>
    <r>
      <t>③　CO</t>
    </r>
    <r>
      <rPr>
        <b/>
        <vertAlign val="subscript"/>
        <sz val="20"/>
        <color rgb="FF000000"/>
        <rFont val="BIZ UDPゴシック"/>
        <family val="3"/>
        <charset val="128"/>
      </rPr>
      <t>2</t>
    </r>
    <r>
      <rPr>
        <b/>
        <sz val="20"/>
        <color rgb="FF000000"/>
        <rFont val="BIZ UDPゴシック"/>
        <family val="3"/>
        <charset val="128"/>
      </rPr>
      <t>排出及び消費電力の削減量・削減割合/機器の更新に伴う省CO</t>
    </r>
    <r>
      <rPr>
        <b/>
        <vertAlign val="subscript"/>
        <sz val="20"/>
        <color rgb="FF000000"/>
        <rFont val="BIZ UDPゴシック"/>
        <family val="3"/>
        <charset val="128"/>
      </rPr>
      <t>2</t>
    </r>
    <r>
      <rPr>
        <b/>
        <sz val="20"/>
        <color rgb="FF000000"/>
        <rFont val="BIZ UDPゴシック"/>
        <family val="3"/>
        <charset val="128"/>
      </rPr>
      <t>効果の有無</t>
    </r>
    <rPh sb="7" eb="8">
      <t>オヨ</t>
    </rPh>
    <rPh sb="14" eb="16">
      <t>サクゲン</t>
    </rPh>
    <rPh sb="16" eb="17">
      <t>リョウ</t>
    </rPh>
    <rPh sb="18" eb="20">
      <t>サクゲン</t>
    </rPh>
    <rPh sb="20" eb="22">
      <t>ワリアイ</t>
    </rPh>
    <phoneticPr fontId="2"/>
  </si>
  <si>
    <t>①　更新する照明機器について記入してください</t>
    <rPh sb="2" eb="4">
      <t>コウシン</t>
    </rPh>
    <rPh sb="6" eb="8">
      <t>ショウメイ</t>
    </rPh>
    <rPh sb="8" eb="10">
      <t>キキ</t>
    </rPh>
    <rPh sb="14" eb="16">
      <t>キニュウ</t>
    </rPh>
    <phoneticPr fontId="2"/>
  </si>
  <si>
    <t>②　現在使用している照明機器について記入してください　</t>
    <rPh sb="2" eb="4">
      <t>ゲンザイ</t>
    </rPh>
    <rPh sb="4" eb="6">
      <t>シヨウ</t>
    </rPh>
    <rPh sb="10" eb="12">
      <t>ショウメイ</t>
    </rPh>
    <rPh sb="12" eb="14">
      <t>キキ</t>
    </rPh>
    <rPh sb="18" eb="20">
      <t>キニュウ</t>
    </rPh>
    <phoneticPr fontId="2"/>
  </si>
  <si>
    <t>②　現在使用している空調機器について記入してください　</t>
    <rPh sb="2" eb="4">
      <t>ゲンザイ</t>
    </rPh>
    <rPh sb="4" eb="6">
      <t>シヨウ</t>
    </rPh>
    <rPh sb="10" eb="12">
      <t>クウチョウ</t>
    </rPh>
    <rPh sb="12" eb="14">
      <t>キキ</t>
    </rPh>
    <rPh sb="18" eb="20">
      <t>キニュウ</t>
    </rPh>
    <phoneticPr fontId="2"/>
  </si>
  <si>
    <r>
      <t>CO</t>
    </r>
    <r>
      <rPr>
        <b/>
        <vertAlign val="subscript"/>
        <sz val="20"/>
        <color rgb="FF000000"/>
        <rFont val="BIZ UDPゴシック"/>
        <family val="3"/>
        <charset val="128"/>
      </rPr>
      <t>2</t>
    </r>
    <r>
      <rPr>
        <b/>
        <sz val="20"/>
        <color rgb="FF000000"/>
        <rFont val="BIZ UDPゴシック"/>
        <family val="3"/>
        <charset val="128"/>
      </rPr>
      <t>排出削減量算定シート（空調機器）</t>
    </r>
    <rPh sb="3" eb="5">
      <t>ハイシュツ</t>
    </rPh>
    <rPh sb="5" eb="7">
      <t>サクゲン</t>
    </rPh>
    <rPh sb="7" eb="8">
      <t>リョウ</t>
    </rPh>
    <rPh sb="8" eb="10">
      <t>サンテイ</t>
    </rPh>
    <rPh sb="14" eb="16">
      <t>クウチョウ</t>
    </rPh>
    <rPh sb="16" eb="18">
      <t>キキ</t>
    </rPh>
    <phoneticPr fontId="2"/>
  </si>
  <si>
    <t>①　更新する空調機器について記入してください</t>
    <rPh sb="2" eb="4">
      <t>コウシン</t>
    </rPh>
    <rPh sb="6" eb="8">
      <t>クウチョウ</t>
    </rPh>
    <rPh sb="8" eb="10">
      <t>キキ</t>
    </rPh>
    <rPh sb="14" eb="16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</si>
</sst>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#,##0;[Red]&quot;-&quot;#,##0"/>
    <numFmt numFmtId="177" formatCode="#,##0.00&quot; &quot;;[Red]&quot;(&quot;#,##0.00&quot;)&quot;"/>
    <numFmt numFmtId="178" formatCode="#,##0.000000"/>
    <numFmt numFmtId="179" formatCode="#,##0.000;&quot;△ &quot;#,##0.000"/>
    <numFmt numFmtId="180" formatCode="0.0"/>
    <numFmt numFmtId="181" formatCode="0.000000"/>
    <numFmt numFmtId="182" formatCode="#,##0;&quot;△ &quot;#,##0"/>
    <numFmt numFmtId="183" formatCode="0.00_);[Red]\(0.00\)"/>
    <numFmt numFmtId="184" formatCode="0.00;&quot;△ &quot;0.00"/>
    <numFmt numFmtId="185" formatCode="#,##0_ "/>
    <numFmt numFmtId="186" formatCode="#,##0.00_ "/>
  </numFmts>
  <fonts count="25" x14ac:knownFonts="1">
    <font>
      <sz val="11"/>
      <color rgb="FF00000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sz val="6"/>
      <color rgb="FF000000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sz val="6"/>
      <name val="游ゴシック"/>
      <family val="3"/>
      <charset val="128"/>
    </font>
    <font>
      <b/>
      <sz val="20"/>
      <color rgb="FF000000"/>
      <name val="BIZ UDPゴシック"/>
      <family val="3"/>
      <charset val="128"/>
    </font>
    <font>
      <b/>
      <vertAlign val="subscript"/>
      <sz val="20"/>
      <color rgb="FF000000"/>
      <name val="BIZ UDPゴシック"/>
      <family val="3"/>
      <charset val="128"/>
    </font>
    <font>
      <b/>
      <sz val="16"/>
      <color rgb="FF000000"/>
      <name val="游ゴシック"/>
      <family val="3"/>
      <charset val="128"/>
    </font>
    <font>
      <sz val="16"/>
      <color rgb="FFFF0000"/>
      <name val="BIZ UDPゴシック"/>
      <family val="3"/>
      <charset val="128"/>
    </font>
    <font>
      <sz val="16"/>
      <color rgb="FF000000"/>
      <name val="BIZ UDPゴシック"/>
      <family val="3"/>
      <charset val="128"/>
    </font>
    <font>
      <vertAlign val="subscript"/>
      <sz val="16"/>
      <color rgb="FF000000"/>
      <name val="BIZ UDPゴシック"/>
      <family val="3"/>
      <charset val="128"/>
    </font>
    <font>
      <b/>
      <sz val="11"/>
      <color rgb="FF000000"/>
      <name val="游ゴシック"/>
      <family val="3"/>
      <charset val="128"/>
    </font>
    <font>
      <b/>
      <sz val="16"/>
      <color rgb="FF000000"/>
      <name val="BIZ UDPゴシック"/>
      <family val="3"/>
      <charset val="128"/>
    </font>
    <font>
      <sz val="16"/>
      <name val="BIZ UDPゴシック"/>
      <family val="3"/>
      <charset val="128"/>
    </font>
    <font>
      <sz val="11"/>
      <name val="游ゴシック"/>
      <family val="3"/>
      <charset val="128"/>
    </font>
    <font>
      <sz val="18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8"/>
      <color rgb="FF000000"/>
      <name val="BIZ UDPゴシック"/>
      <family val="3"/>
      <charset val="128"/>
    </font>
    <font>
      <sz val="20"/>
      <color rgb="FF000000"/>
      <name val="BIZ UDPゴシック"/>
      <family val="3"/>
      <charset val="128"/>
    </font>
    <font>
      <b/>
      <u/>
      <sz val="20"/>
      <color rgb="FF000000"/>
      <name val="BIZ UDPゴシック"/>
      <family val="3"/>
      <charset val="128"/>
    </font>
    <font>
      <u/>
      <sz val="16"/>
      <color rgb="FF000000"/>
      <name val="BIZ UDPゴシック"/>
      <family val="3"/>
      <charset val="128"/>
    </font>
    <font>
      <u/>
      <sz val="11"/>
      <color theme="1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2"/>
      <color rgb="FFFF0000"/>
      <name val="游ゴシック"/>
      <family val="3"/>
      <charset val="128"/>
    </font>
    <font>
      <sz val="12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/>
        <bgColor rgb="FFCAEDFB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4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3" fontId="0" fillId="0" borderId="0" xfId="0" applyNumberFormat="1">
      <alignment vertical="center"/>
    </xf>
    <xf numFmtId="176" fontId="1" fillId="0" borderId="0" xfId="1">
      <alignment vertical="center"/>
    </xf>
    <xf numFmtId="178" fontId="0" fillId="0" borderId="0" xfId="0" applyNumberFormat="1">
      <alignment vertical="center"/>
    </xf>
    <xf numFmtId="179" fontId="0" fillId="0" borderId="0" xfId="0" applyNumberFormat="1">
      <alignment vertical="center"/>
    </xf>
    <xf numFmtId="0" fontId="3" fillId="0" borderId="0" xfId="0" applyFont="1">
      <alignment vertical="center"/>
    </xf>
    <xf numFmtId="2" fontId="0" fillId="0" borderId="0" xfId="0" applyNumberFormat="1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7" fillId="0" borderId="0" xfId="0" applyFont="1" applyAlignment="1">
      <alignment horizontal="left" vertical="center"/>
    </xf>
    <xf numFmtId="0" fontId="0" fillId="0" borderId="6" xfId="0" applyBorder="1">
      <alignment vertical="center"/>
    </xf>
    <xf numFmtId="0" fontId="11" fillId="0" borderId="4" xfId="0" applyFont="1" applyBorder="1">
      <alignment vertical="center"/>
    </xf>
    <xf numFmtId="177" fontId="9" fillId="0" borderId="7" xfId="1" applyNumberFormat="1" applyFont="1" applyFill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5" xfId="0" applyBorder="1">
      <alignment vertical="center"/>
    </xf>
    <xf numFmtId="0" fontId="0" fillId="0" borderId="10" xfId="0" applyBorder="1">
      <alignment vertical="center"/>
    </xf>
    <xf numFmtId="180" fontId="0" fillId="0" borderId="0" xfId="0" applyNumberFormat="1">
      <alignment vertical="center"/>
    </xf>
    <xf numFmtId="181" fontId="0" fillId="0" borderId="0" xfId="0" applyNumberFormat="1">
      <alignment vertical="center"/>
    </xf>
    <xf numFmtId="0" fontId="16" fillId="0" borderId="0" xfId="0" applyFont="1">
      <alignment vertical="center"/>
    </xf>
    <xf numFmtId="0" fontId="1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177" fontId="9" fillId="0" borderId="0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12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" fillId="0" borderId="11" xfId="0" applyFont="1" applyBorder="1">
      <alignment vertical="center"/>
    </xf>
    <xf numFmtId="0" fontId="12" fillId="0" borderId="11" xfId="0" applyFont="1" applyBorder="1" applyAlignment="1">
      <alignment vertical="center" wrapText="1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>
      <alignment vertical="center"/>
    </xf>
    <xf numFmtId="0" fontId="13" fillId="0" borderId="11" xfId="0" applyFont="1" applyBorder="1">
      <alignment vertical="center"/>
    </xf>
    <xf numFmtId="0" fontId="13" fillId="0" borderId="11" xfId="0" applyFont="1" applyBorder="1" applyAlignment="1">
      <alignment vertical="center" wrapText="1"/>
    </xf>
    <xf numFmtId="0" fontId="15" fillId="0" borderId="11" xfId="0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 applyProtection="1">
      <alignment horizontal="center" vertical="center"/>
      <protection locked="0"/>
    </xf>
    <xf numFmtId="0" fontId="9" fillId="3" borderId="7" xfId="0" applyFont="1" applyFill="1" applyBorder="1" applyAlignment="1" applyProtection="1">
      <alignment horizontal="center" vertical="center"/>
      <protection locked="0"/>
    </xf>
    <xf numFmtId="177" fontId="9" fillId="3" borderId="7" xfId="1" applyNumberFormat="1" applyFont="1" applyFill="1" applyBorder="1" applyAlignment="1" applyProtection="1">
      <alignment horizontal="center" vertical="center"/>
      <protection locked="0"/>
    </xf>
    <xf numFmtId="176" fontId="9" fillId="3" borderId="7" xfId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1" xfId="0" applyFont="1" applyBorder="1">
      <alignment vertical="center"/>
    </xf>
    <xf numFmtId="0" fontId="12" fillId="2" borderId="11" xfId="0" applyFont="1" applyFill="1" applyBorder="1">
      <alignment vertical="center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2" fillId="0" borderId="8" xfId="0" applyFont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177" fontId="9" fillId="0" borderId="0" xfId="0" applyNumberFormat="1" applyFont="1" applyAlignment="1">
      <alignment horizontal="center" vertical="center"/>
    </xf>
    <xf numFmtId="0" fontId="0" fillId="0" borderId="11" xfId="0" applyBorder="1">
      <alignment vertical="center"/>
    </xf>
    <xf numFmtId="0" fontId="0" fillId="4" borderId="11" xfId="0" applyFill="1" applyBorder="1">
      <alignment vertical="center"/>
    </xf>
    <xf numFmtId="0" fontId="0" fillId="5" borderId="11" xfId="0" applyFill="1" applyBorder="1">
      <alignment vertical="center"/>
    </xf>
    <xf numFmtId="0" fontId="0" fillId="4" borderId="17" xfId="0" applyFill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5" borderId="17" xfId="0" applyFill="1" applyBorder="1">
      <alignment vertical="center"/>
    </xf>
    <xf numFmtId="0" fontId="0" fillId="4" borderId="19" xfId="0" applyFill="1" applyBorder="1">
      <alignment vertical="center"/>
    </xf>
    <xf numFmtId="0" fontId="0" fillId="5" borderId="19" xfId="0" applyFill="1" applyBorder="1">
      <alignment vertical="center"/>
    </xf>
    <xf numFmtId="0" fontId="17" fillId="0" borderId="13" xfId="0" applyFont="1" applyBorder="1" applyAlignment="1">
      <alignment horizontal="centerContinuous" vertical="center"/>
    </xf>
    <xf numFmtId="0" fontId="17" fillId="0" borderId="15" xfId="0" applyFont="1" applyBorder="1" applyAlignment="1">
      <alignment horizontal="centerContinuous" vertical="center"/>
    </xf>
    <xf numFmtId="181" fontId="17" fillId="0" borderId="13" xfId="0" applyNumberFormat="1" applyFont="1" applyBorder="1" applyAlignment="1">
      <alignment horizontal="centerContinuous" vertical="center"/>
    </xf>
    <xf numFmtId="181" fontId="17" fillId="0" borderId="15" xfId="0" applyNumberFormat="1" applyFont="1" applyBorder="1" applyAlignment="1">
      <alignment horizontal="centerContinuous" vertical="center"/>
    </xf>
    <xf numFmtId="182" fontId="9" fillId="2" borderId="11" xfId="1" applyNumberFormat="1" applyFont="1" applyFill="1" applyBorder="1">
      <alignment vertical="center"/>
    </xf>
    <xf numFmtId="182" fontId="13" fillId="2" borderId="11" xfId="0" applyNumberFormat="1" applyFont="1" applyFill="1" applyBorder="1" applyAlignment="1">
      <alignment horizontal="center" vertical="center"/>
    </xf>
    <xf numFmtId="183" fontId="9" fillId="0" borderId="11" xfId="1" applyNumberFormat="1" applyFont="1" applyBorder="1" applyAlignment="1">
      <alignment horizontal="right" vertical="center"/>
    </xf>
    <xf numFmtId="184" fontId="9" fillId="0" borderId="8" xfId="1" applyNumberFormat="1" applyFont="1" applyBorder="1" applyAlignment="1">
      <alignment horizontal="center" vertical="center"/>
    </xf>
    <xf numFmtId="176" fontId="9" fillId="0" borderId="0" xfId="1" applyFont="1">
      <alignment vertical="center"/>
    </xf>
    <xf numFmtId="185" fontId="9" fillId="6" borderId="0" xfId="0" applyNumberFormat="1" applyFont="1" applyFill="1">
      <alignment vertical="center"/>
    </xf>
    <xf numFmtId="0" fontId="9" fillId="6" borderId="0" xfId="0" applyFont="1" applyFill="1">
      <alignment vertical="center"/>
    </xf>
    <xf numFmtId="0" fontId="17" fillId="0" borderId="12" xfId="0" applyFont="1" applyBorder="1">
      <alignment vertical="center"/>
    </xf>
    <xf numFmtId="181" fontId="17" fillId="0" borderId="12" xfId="0" applyNumberFormat="1" applyFont="1" applyBorder="1" applyAlignment="1">
      <alignment horizontal="centerContinuous"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Continuous" vertical="center"/>
    </xf>
    <xf numFmtId="182" fontId="9" fillId="0" borderId="0" xfId="0" applyNumberFormat="1" applyFont="1" applyAlignment="1">
      <alignment horizontal="center" vertical="center"/>
    </xf>
    <xf numFmtId="186" fontId="9" fillId="0" borderId="0" xfId="0" applyNumberFormat="1" applyFont="1">
      <alignment vertical="center"/>
    </xf>
    <xf numFmtId="176" fontId="0" fillId="0" borderId="0" xfId="1" applyFont="1">
      <alignment vertical="center"/>
    </xf>
    <xf numFmtId="0" fontId="21" fillId="0" borderId="0" xfId="3">
      <alignment vertical="center"/>
    </xf>
    <xf numFmtId="0" fontId="24" fillId="0" borderId="0" xfId="0" applyFont="1">
      <alignment vertical="center"/>
    </xf>
    <xf numFmtId="0" fontId="14" fillId="0" borderId="0" xfId="0" applyFont="1">
      <alignment vertical="center"/>
    </xf>
    <xf numFmtId="2" fontId="14" fillId="0" borderId="0" xfId="0" applyNumberFormat="1" applyFont="1">
      <alignment vertical="center"/>
    </xf>
    <xf numFmtId="0" fontId="22" fillId="0" borderId="0" xfId="0" applyFont="1" applyFill="1" applyBorder="1">
      <alignment vertical="center"/>
    </xf>
    <xf numFmtId="0" fontId="24" fillId="0" borderId="0" xfId="0" applyFont="1" applyFill="1" applyBorder="1">
      <alignment vertical="center"/>
    </xf>
    <xf numFmtId="180" fontId="22" fillId="0" borderId="0" xfId="0" applyNumberFormat="1" applyFont="1" applyFill="1" applyBorder="1">
      <alignment vertical="center"/>
    </xf>
    <xf numFmtId="180" fontId="23" fillId="0" borderId="0" xfId="0" applyNumberFormat="1" applyFont="1" applyFill="1" applyBorder="1">
      <alignment vertical="center"/>
    </xf>
    <xf numFmtId="2" fontId="14" fillId="0" borderId="0" xfId="0" applyNumberFormat="1" applyFont="1" applyFill="1" applyBorder="1">
      <alignment vertical="center"/>
    </xf>
    <xf numFmtId="0" fontId="14" fillId="0" borderId="0" xfId="0" applyFont="1" applyFill="1" applyBorder="1">
      <alignment vertical="center"/>
    </xf>
    <xf numFmtId="0" fontId="12" fillId="0" borderId="1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13" fillId="2" borderId="11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horizontal="left" vertical="center"/>
    </xf>
    <xf numFmtId="0" fontId="13" fillId="2" borderId="15" xfId="0" applyFont="1" applyFill="1" applyBorder="1" applyAlignment="1">
      <alignment horizontal="left" vertical="center"/>
    </xf>
  </cellXfs>
  <cellStyles count="4">
    <cellStyle name="cf1" xfId="2"/>
    <cellStyle name="ハイパーリンク" xfId="3" builtinId="8"/>
    <cellStyle name="桁区切り" xfId="1" builtinId="6" customBuiltin="1"/>
    <cellStyle name="標準" xfId="0" builtinId="0" customBuiltin="1"/>
  </cellStyles>
  <dxfs count="0"/>
  <tableStyles count="0" defaultTableStyle="TableStyleMedium2" defaultPivotStyle="PivotStyleLight16"/>
  <colors>
    <mruColors>
      <color rgb="FF156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101598</xdr:rowOff>
    </xdr:from>
    <xdr:ext cx="6927851" cy="3949695"/>
    <xdr:pic>
      <xdr:nvPicPr>
        <xdr:cNvPr id="2" name="図 1">
          <a:extLst>
            <a:ext uri="{FF2B5EF4-FFF2-40B4-BE49-F238E27FC236}">
              <a16:creationId xmlns:a16="http://schemas.microsoft.com/office/drawing/2014/main" id="{E5F57EEC-17D3-59D3-8F53-958B5024E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015998"/>
          <a:ext cx="6927851" cy="394969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8</xdr:row>
      <xdr:rowOff>101600</xdr:rowOff>
    </xdr:from>
    <xdr:to>
      <xdr:col>10</xdr:col>
      <xdr:colOff>63500</xdr:colOff>
      <xdr:row>31</xdr:row>
      <xdr:rowOff>57150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5CC4D792-F0CA-B043-EC2B-0C0D2D92A427}"/>
            </a:ext>
          </a:extLst>
        </xdr:cNvPr>
        <xdr:cNvGrpSpPr/>
      </xdr:nvGrpSpPr>
      <xdr:grpSpPr>
        <a:xfrm>
          <a:off x="19050" y="1953260"/>
          <a:ext cx="6750050" cy="5220970"/>
          <a:chOff x="0" y="2038350"/>
          <a:chExt cx="6648450" cy="5213350"/>
        </a:xfrm>
      </xdr:grpSpPr>
      <xdr:pic>
        <xdr:nvPicPr>
          <xdr:cNvPr id="2" name="図 1">
            <a:extLst>
              <a:ext uri="{FF2B5EF4-FFF2-40B4-BE49-F238E27FC236}">
                <a16:creationId xmlns:a16="http://schemas.microsoft.com/office/drawing/2014/main" id="{287B64A6-0FD6-637B-86F8-6979DFD98DC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2038350"/>
            <a:ext cx="6648450" cy="52133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" name="四角形: 角を丸くする 2">
            <a:extLst>
              <a:ext uri="{FF2B5EF4-FFF2-40B4-BE49-F238E27FC236}">
                <a16:creationId xmlns:a16="http://schemas.microsoft.com/office/drawing/2014/main" id="{35BE04C4-423C-065E-26F6-820F2AE57E1F}"/>
              </a:ext>
            </a:extLst>
          </xdr:cNvPr>
          <xdr:cNvSpPr/>
        </xdr:nvSpPr>
        <xdr:spPr>
          <a:xfrm>
            <a:off x="3022600" y="4184650"/>
            <a:ext cx="355600" cy="565150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四角形: 角を丸くする 3">
            <a:extLst>
              <a:ext uri="{FF2B5EF4-FFF2-40B4-BE49-F238E27FC236}">
                <a16:creationId xmlns:a16="http://schemas.microsoft.com/office/drawing/2014/main" id="{E9A0EB24-32D8-49F0-B28B-A3663A0D1E7F}"/>
              </a:ext>
            </a:extLst>
          </xdr:cNvPr>
          <xdr:cNvSpPr/>
        </xdr:nvSpPr>
        <xdr:spPr>
          <a:xfrm>
            <a:off x="3009900" y="6477000"/>
            <a:ext cx="355600" cy="590550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381000</xdr:colOff>
      <xdr:row>21</xdr:row>
      <xdr:rowOff>95250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635A298-B98A-4793-8936-5F013BD45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85000" cy="489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10</xdr:row>
      <xdr:rowOff>107950</xdr:rowOff>
    </xdr:from>
    <xdr:to>
      <xdr:col>8</xdr:col>
      <xdr:colOff>469900</xdr:colOff>
      <xdr:row>13</xdr:row>
      <xdr:rowOff>19050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32EF496F-43F3-F90B-8099-CE53B74113C5}"/>
            </a:ext>
          </a:extLst>
        </xdr:cNvPr>
        <xdr:cNvSpPr/>
      </xdr:nvSpPr>
      <xdr:spPr>
        <a:xfrm>
          <a:off x="114300" y="2393950"/>
          <a:ext cx="5638800" cy="59690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501650</xdr:colOff>
      <xdr:row>11</xdr:row>
      <xdr:rowOff>0</xdr:rowOff>
    </xdr:from>
    <xdr:to>
      <xdr:col>9</xdr:col>
      <xdr:colOff>133350</xdr:colOff>
      <xdr:row>12</xdr:row>
      <xdr:rowOff>88900</xdr:rowOff>
    </xdr:to>
    <xdr:sp macro="" textlink="">
      <xdr:nvSpPr>
        <xdr:cNvPr id="4" name="矢印: 右 3">
          <a:extLst>
            <a:ext uri="{FF2B5EF4-FFF2-40B4-BE49-F238E27FC236}">
              <a16:creationId xmlns:a16="http://schemas.microsoft.com/office/drawing/2014/main" id="{FE7F007A-55A8-FFBA-80DE-2C9827D72432}"/>
            </a:ext>
          </a:extLst>
        </xdr:cNvPr>
        <xdr:cNvSpPr/>
      </xdr:nvSpPr>
      <xdr:spPr>
        <a:xfrm>
          <a:off x="5784850" y="2514600"/>
          <a:ext cx="292100" cy="317500"/>
        </a:xfrm>
        <a:prstGeom prst="rightArrow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196850</xdr:colOff>
      <xdr:row>9</xdr:row>
      <xdr:rowOff>107950</xdr:rowOff>
    </xdr:from>
    <xdr:to>
      <xdr:col>12</xdr:col>
      <xdr:colOff>44450</xdr:colOff>
      <xdr:row>13</xdr:row>
      <xdr:rowOff>165100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9B5CDCF-D652-AEA2-FCB0-AA81466E14BC}"/>
            </a:ext>
          </a:extLst>
        </xdr:cNvPr>
        <xdr:cNvSpPr txBox="1"/>
      </xdr:nvSpPr>
      <xdr:spPr>
        <a:xfrm>
          <a:off x="6140450" y="2165350"/>
          <a:ext cx="1828800" cy="9715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平均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COP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を一つずつ出すのは困難なため、定格消費電力に冷暖の平均負荷率を乗じることで代用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49"/>
  <sheetViews>
    <sheetView tabSelected="1" zoomScale="55" zoomScaleNormal="55" workbookViewId="0">
      <selection activeCell="F7" sqref="F7"/>
    </sheetView>
  </sheetViews>
  <sheetFormatPr defaultRowHeight="18" x14ac:dyDescent="0.45"/>
  <cols>
    <col min="1" max="1" width="19.19921875" customWidth="1"/>
    <col min="2" max="2" width="24.5" customWidth="1"/>
    <col min="3" max="3" width="20.59765625" customWidth="1"/>
    <col min="4" max="4" width="24.5" customWidth="1"/>
    <col min="5" max="5" width="26.59765625" bestFit="1" customWidth="1"/>
    <col min="6" max="6" width="27.796875" bestFit="1" customWidth="1"/>
    <col min="7" max="7" width="13.796875" customWidth="1"/>
    <col min="8" max="8" width="12" customWidth="1"/>
    <col min="9" max="9" width="3.59765625" customWidth="1"/>
    <col min="10" max="10" width="8.69921875" customWidth="1"/>
  </cols>
  <sheetData>
    <row r="1" spans="1:8" ht="28.8" x14ac:dyDescent="0.45">
      <c r="C1" s="7" t="s">
        <v>71</v>
      </c>
    </row>
    <row r="2" spans="1:8" ht="26.4" x14ac:dyDescent="0.45">
      <c r="C2" s="53"/>
      <c r="E2" s="8"/>
    </row>
    <row r="3" spans="1:8" ht="30" customHeight="1" x14ac:dyDescent="0.45">
      <c r="B3" s="40" t="s">
        <v>50</v>
      </c>
      <c r="C3" s="101"/>
      <c r="D3" s="101"/>
      <c r="E3" s="101"/>
      <c r="F3" s="101"/>
      <c r="G3" s="101"/>
      <c r="H3" s="48"/>
    </row>
    <row r="4" spans="1:8" ht="30" customHeight="1" x14ac:dyDescent="0.45">
      <c r="B4" s="40" t="s">
        <v>20</v>
      </c>
      <c r="C4" s="101"/>
      <c r="D4" s="101"/>
      <c r="E4" s="101"/>
      <c r="F4" s="101"/>
      <c r="G4" s="101"/>
      <c r="H4" s="48"/>
    </row>
    <row r="5" spans="1:8" ht="60" customHeight="1" x14ac:dyDescent="0.45">
      <c r="B5" s="41" t="s">
        <v>26</v>
      </c>
      <c r="C5" s="102"/>
      <c r="D5" s="103"/>
      <c r="E5" s="41" t="s">
        <v>28</v>
      </c>
      <c r="F5" s="102"/>
      <c r="G5" s="103"/>
      <c r="H5" s="52"/>
    </row>
    <row r="6" spans="1:8" ht="60" customHeight="1" x14ac:dyDescent="0.45">
      <c r="B6" s="41" t="s">
        <v>27</v>
      </c>
      <c r="C6" s="102"/>
      <c r="D6" s="103"/>
      <c r="E6" s="41" t="s">
        <v>29</v>
      </c>
      <c r="F6" s="102"/>
      <c r="G6" s="103"/>
      <c r="H6" s="52"/>
    </row>
    <row r="7" spans="1:8" ht="30" customHeight="1" x14ac:dyDescent="0.45">
      <c r="B7" s="42" t="s">
        <v>21</v>
      </c>
      <c r="C7" s="55"/>
      <c r="D7" s="56" t="s">
        <v>55</v>
      </c>
      <c r="E7" s="36" t="s">
        <v>53</v>
      </c>
      <c r="F7" s="73"/>
      <c r="G7" s="57" t="s">
        <v>54</v>
      </c>
      <c r="H7" s="48"/>
    </row>
    <row r="8" spans="1:8" ht="26.55" customHeight="1" x14ac:dyDescent="0.45">
      <c r="B8" s="9"/>
      <c r="D8" s="8"/>
      <c r="E8" s="8"/>
    </row>
    <row r="9" spans="1:8" ht="26.4" x14ac:dyDescent="0.45">
      <c r="A9" s="26" t="s">
        <v>30</v>
      </c>
      <c r="B9" s="10"/>
      <c r="D9" s="8"/>
      <c r="E9" s="8"/>
    </row>
    <row r="10" spans="1:8" ht="26.4" x14ac:dyDescent="0.45">
      <c r="A10" s="26"/>
      <c r="B10" s="10" t="s">
        <v>42</v>
      </c>
      <c r="D10" s="8"/>
      <c r="E10" s="8"/>
    </row>
    <row r="11" spans="1:8" ht="26.4" x14ac:dyDescent="0.45">
      <c r="A11" s="26"/>
      <c r="B11" s="10"/>
      <c r="D11" s="8"/>
      <c r="E11" s="8"/>
    </row>
    <row r="12" spans="1:8" s="25" customFormat="1" ht="37.200000000000003" x14ac:dyDescent="0.45">
      <c r="A12" s="26"/>
      <c r="B12" s="36" t="s">
        <v>35</v>
      </c>
      <c r="C12" s="37" t="s">
        <v>34</v>
      </c>
      <c r="D12" s="38" t="s">
        <v>33</v>
      </c>
      <c r="E12" s="38" t="s">
        <v>48</v>
      </c>
      <c r="F12" s="96"/>
      <c r="G12" s="97"/>
    </row>
    <row r="13" spans="1:8" s="25" customFormat="1" ht="26.25" customHeight="1" x14ac:dyDescent="0.45">
      <c r="A13" s="26"/>
      <c r="B13" s="39" t="s">
        <v>31</v>
      </c>
      <c r="C13" s="72"/>
      <c r="D13" s="38" t="s">
        <v>70</v>
      </c>
      <c r="E13" s="74">
        <f>C13*G45</f>
        <v>0</v>
      </c>
      <c r="F13" s="98"/>
      <c r="G13" s="99"/>
    </row>
    <row r="14" spans="1:8" s="25" customFormat="1" ht="26.25" customHeight="1" x14ac:dyDescent="0.45">
      <c r="A14" s="26"/>
      <c r="B14" s="39" t="s">
        <v>32</v>
      </c>
      <c r="C14" s="72"/>
      <c r="D14" s="38" t="s">
        <v>70</v>
      </c>
      <c r="E14" s="74">
        <f>C14*G45</f>
        <v>0</v>
      </c>
      <c r="F14" s="98"/>
      <c r="G14" s="99"/>
    </row>
    <row r="15" spans="1:8" ht="26.4" x14ac:dyDescent="0.45">
      <c r="B15" s="10"/>
      <c r="D15" s="8"/>
      <c r="E15" s="8"/>
    </row>
    <row r="16" spans="1:8" ht="26.4" x14ac:dyDescent="0.45">
      <c r="A16" s="26" t="s">
        <v>41</v>
      </c>
      <c r="B16" s="16"/>
      <c r="C16" s="8"/>
      <c r="D16" s="8"/>
      <c r="E16" s="8"/>
    </row>
    <row r="17" spans="1:9" ht="26.4" x14ac:dyDescent="0.45">
      <c r="A17" s="11"/>
      <c r="B17" s="12"/>
      <c r="C17" s="12"/>
      <c r="D17" s="12"/>
      <c r="E17" s="12"/>
      <c r="F17" s="13"/>
      <c r="G17" s="13"/>
      <c r="H17" s="13"/>
      <c r="I17" s="14"/>
    </row>
    <row r="18" spans="1:9" ht="26.4" x14ac:dyDescent="0.45">
      <c r="A18" s="15"/>
      <c r="B18" s="43"/>
      <c r="C18" s="16" t="s">
        <v>9</v>
      </c>
      <c r="D18" s="8"/>
      <c r="E18" s="8"/>
      <c r="I18" s="17"/>
    </row>
    <row r="19" spans="1:9" ht="26.4" x14ac:dyDescent="0.45">
      <c r="A19" s="15"/>
      <c r="B19" s="8"/>
      <c r="C19" s="8"/>
      <c r="D19" s="8"/>
      <c r="E19" s="8"/>
      <c r="I19" s="17"/>
    </row>
    <row r="20" spans="1:9" ht="22.8" x14ac:dyDescent="0.45">
      <c r="A20" s="15"/>
      <c r="B20" s="7" t="s">
        <v>74</v>
      </c>
      <c r="I20" s="17"/>
    </row>
    <row r="21" spans="1:9" x14ac:dyDescent="0.45">
      <c r="A21" s="18"/>
      <c r="I21" s="17"/>
    </row>
    <row r="22" spans="1:9" ht="18.600000000000001" x14ac:dyDescent="0.45">
      <c r="A22" s="15"/>
      <c r="B22" s="27" t="s">
        <v>10</v>
      </c>
      <c r="C22" s="44"/>
      <c r="D22" s="28" t="s">
        <v>11</v>
      </c>
      <c r="E22" s="29"/>
      <c r="F22" s="30"/>
      <c r="I22" s="17"/>
    </row>
    <row r="23" spans="1:9" ht="18.600000000000001" x14ac:dyDescent="0.45">
      <c r="A23" s="15"/>
      <c r="B23" s="27" t="s">
        <v>67</v>
      </c>
      <c r="C23" s="46"/>
      <c r="D23" s="10" t="s">
        <v>25</v>
      </c>
      <c r="E23" s="10"/>
      <c r="I23" s="17"/>
    </row>
    <row r="24" spans="1:9" ht="18.600000000000001" x14ac:dyDescent="0.45">
      <c r="A24" s="15"/>
      <c r="B24" s="27" t="s">
        <v>68</v>
      </c>
      <c r="C24" s="47"/>
      <c r="D24" s="10" t="s">
        <v>13</v>
      </c>
      <c r="I24" s="17"/>
    </row>
    <row r="25" spans="1:9" ht="18.600000000000001" x14ac:dyDescent="0.45">
      <c r="A25" s="15"/>
      <c r="B25" s="27" t="s">
        <v>14</v>
      </c>
      <c r="C25" s="47"/>
      <c r="D25" s="10" t="s">
        <v>15</v>
      </c>
      <c r="I25" s="17"/>
    </row>
    <row r="26" spans="1:9" ht="18.600000000000001" x14ac:dyDescent="0.45">
      <c r="A26" s="15"/>
      <c r="B26" s="27" t="s">
        <v>69</v>
      </c>
      <c r="C26" s="31">
        <f>(C22*C23*C24*C25)*12</f>
        <v>0</v>
      </c>
      <c r="D26" s="10" t="s">
        <v>16</v>
      </c>
      <c r="I26" s="17"/>
    </row>
    <row r="27" spans="1:9" ht="23.4" x14ac:dyDescent="0.45">
      <c r="A27" s="15"/>
      <c r="B27" s="27" t="s">
        <v>17</v>
      </c>
      <c r="C27" s="19">
        <f>C26*G45</f>
        <v>0</v>
      </c>
      <c r="D27" s="10" t="s">
        <v>18</v>
      </c>
      <c r="I27" s="17"/>
    </row>
    <row r="28" spans="1:9" x14ac:dyDescent="0.45">
      <c r="A28" s="15"/>
      <c r="I28" s="17"/>
    </row>
    <row r="29" spans="1:9" x14ac:dyDescent="0.45">
      <c r="A29" s="15"/>
      <c r="I29" s="17"/>
    </row>
    <row r="30" spans="1:9" ht="22.8" x14ac:dyDescent="0.45">
      <c r="A30" s="15"/>
      <c r="B30" s="7" t="s">
        <v>75</v>
      </c>
      <c r="C30" s="10"/>
      <c r="D30" s="10"/>
      <c r="E30" s="10"/>
      <c r="F30" s="10"/>
      <c r="I30" s="17"/>
    </row>
    <row r="31" spans="1:9" ht="33.6" customHeight="1" x14ac:dyDescent="0.45">
      <c r="A31" s="15"/>
      <c r="B31" s="100"/>
      <c r="C31" s="100"/>
      <c r="D31" s="100"/>
      <c r="E31" s="100"/>
      <c r="F31" s="100"/>
      <c r="G31" s="100"/>
      <c r="H31" s="32"/>
      <c r="I31" s="17"/>
    </row>
    <row r="32" spans="1:9" x14ac:dyDescent="0.45">
      <c r="A32" s="15"/>
      <c r="I32" s="17"/>
    </row>
    <row r="33" spans="1:9" ht="18.600000000000001" x14ac:dyDescent="0.45">
      <c r="A33" s="15"/>
      <c r="B33" s="27" t="s">
        <v>10</v>
      </c>
      <c r="C33" s="44"/>
      <c r="D33" s="28" t="s">
        <v>11</v>
      </c>
      <c r="I33" s="17"/>
    </row>
    <row r="34" spans="1:9" ht="18.600000000000001" x14ac:dyDescent="0.45">
      <c r="A34" s="15"/>
      <c r="B34" s="27" t="s">
        <v>67</v>
      </c>
      <c r="C34" s="46"/>
      <c r="D34" s="10" t="s">
        <v>25</v>
      </c>
      <c r="E34" s="10"/>
      <c r="I34" s="17"/>
    </row>
    <row r="35" spans="1:9" ht="18.600000000000001" x14ac:dyDescent="0.45">
      <c r="A35" s="15"/>
      <c r="B35" s="27" t="s">
        <v>68</v>
      </c>
      <c r="C35" s="47"/>
      <c r="D35" s="10" t="s">
        <v>13</v>
      </c>
      <c r="I35" s="17"/>
    </row>
    <row r="36" spans="1:9" ht="18.600000000000001" x14ac:dyDescent="0.45">
      <c r="A36" s="15"/>
      <c r="B36" s="27" t="s">
        <v>14</v>
      </c>
      <c r="C36" s="47"/>
      <c r="D36" s="10" t="s">
        <v>15</v>
      </c>
      <c r="I36" s="17"/>
    </row>
    <row r="37" spans="1:9" ht="18.600000000000001" x14ac:dyDescent="0.45">
      <c r="A37" s="15"/>
      <c r="B37" s="27" t="s">
        <v>69</v>
      </c>
      <c r="C37" s="31">
        <f>(C33*C34*C35*C36)*12</f>
        <v>0</v>
      </c>
      <c r="D37" s="10" t="s">
        <v>16</v>
      </c>
      <c r="I37" s="17"/>
    </row>
    <row r="38" spans="1:9" ht="23.4" x14ac:dyDescent="0.45">
      <c r="A38" s="15"/>
      <c r="B38" s="27" t="s">
        <v>17</v>
      </c>
      <c r="C38" s="19">
        <f>C37*G45</f>
        <v>0</v>
      </c>
      <c r="D38" s="10" t="s">
        <v>18</v>
      </c>
      <c r="I38" s="17"/>
    </row>
    <row r="39" spans="1:9" x14ac:dyDescent="0.45">
      <c r="A39" s="15"/>
      <c r="I39" s="17"/>
    </row>
    <row r="40" spans="1:9" x14ac:dyDescent="0.45">
      <c r="A40" s="15"/>
      <c r="I40" s="17"/>
    </row>
    <row r="41" spans="1:9" ht="28.8" x14ac:dyDescent="0.45">
      <c r="A41" s="15"/>
      <c r="B41" s="7" t="s">
        <v>73</v>
      </c>
      <c r="C41" s="10"/>
      <c r="D41" s="10"/>
      <c r="E41" s="10"/>
      <c r="I41" s="17"/>
    </row>
    <row r="42" spans="1:9" ht="18.600000000000001" x14ac:dyDescent="0.45">
      <c r="A42" s="15"/>
      <c r="B42" s="33"/>
      <c r="C42" s="10"/>
      <c r="D42" s="10"/>
      <c r="E42" s="10"/>
      <c r="I42" s="17"/>
    </row>
    <row r="43" spans="1:9" ht="24" thickBot="1" x14ac:dyDescent="0.5">
      <c r="A43" s="15"/>
      <c r="B43" s="34" t="s">
        <v>19</v>
      </c>
      <c r="C43" s="10"/>
      <c r="D43" s="10"/>
      <c r="E43" s="10"/>
      <c r="F43" s="10" t="s">
        <v>46</v>
      </c>
      <c r="G43" s="25"/>
      <c r="H43" s="25"/>
      <c r="I43" s="17"/>
    </row>
    <row r="44" spans="1:9" ht="24" thickBot="1" x14ac:dyDescent="0.5">
      <c r="A44" s="15"/>
      <c r="B44" s="75">
        <f>C38-C27</f>
        <v>0</v>
      </c>
      <c r="C44" s="10" t="s">
        <v>18</v>
      </c>
      <c r="D44" s="83"/>
      <c r="E44" s="10"/>
      <c r="F44" s="49" t="s">
        <v>47</v>
      </c>
      <c r="G44" s="68" t="s">
        <v>5</v>
      </c>
      <c r="H44" s="69"/>
      <c r="I44" s="17"/>
    </row>
    <row r="45" spans="1:9" ht="21" x14ac:dyDescent="0.45">
      <c r="A45" s="15"/>
      <c r="B45" s="10"/>
      <c r="C45" s="10"/>
      <c r="D45" s="76"/>
      <c r="E45" s="10"/>
      <c r="F45" s="50" t="s">
        <v>43</v>
      </c>
      <c r="G45" s="68">
        <f>エネルギー熱換算根拠!H4</f>
        <v>4.3800000000000002E-4</v>
      </c>
      <c r="H45" s="69"/>
      <c r="I45" s="17"/>
    </row>
    <row r="46" spans="1:9" ht="23.4" thickBot="1" x14ac:dyDescent="0.5">
      <c r="A46" s="15"/>
      <c r="B46" s="35" t="s">
        <v>56</v>
      </c>
      <c r="C46" s="10"/>
      <c r="D46" s="77" t="e">
        <f>F7/(B44*C7)</f>
        <v>#DIV/0!</v>
      </c>
      <c r="E46" s="78" t="s">
        <v>66</v>
      </c>
      <c r="F46" s="79"/>
      <c r="G46" s="80"/>
      <c r="H46" s="80"/>
      <c r="I46" s="17"/>
    </row>
    <row r="47" spans="1:9" ht="21.6" thickBot="1" x14ac:dyDescent="0.5">
      <c r="A47" s="15"/>
      <c r="B47" s="54" t="str">
        <f>IFERROR(IF(F7/(B44*C7)&lt;250000,'省エネ（空調機器）負荷率なし'!B51,"未到達"),"-")</f>
        <v>-</v>
      </c>
      <c r="C47" s="9"/>
      <c r="D47" s="84"/>
      <c r="E47" s="10"/>
      <c r="F47" s="81"/>
      <c r="G47" s="82"/>
      <c r="H47" s="82"/>
      <c r="I47" s="17"/>
    </row>
    <row r="48" spans="1:9" ht="18.600000000000001" x14ac:dyDescent="0.45">
      <c r="A48" s="15"/>
      <c r="E48" s="10"/>
      <c r="I48" s="17"/>
    </row>
    <row r="49" spans="1:9" x14ac:dyDescent="0.45">
      <c r="A49" s="20"/>
      <c r="B49" s="21"/>
      <c r="C49" s="21"/>
      <c r="D49" s="21"/>
      <c r="E49" s="21"/>
      <c r="F49" s="21"/>
      <c r="G49" s="21"/>
      <c r="H49" s="21"/>
      <c r="I49" s="22"/>
    </row>
  </sheetData>
  <mergeCells count="10">
    <mergeCell ref="F12:G12"/>
    <mergeCell ref="F13:G13"/>
    <mergeCell ref="F14:G14"/>
    <mergeCell ref="B31:G31"/>
    <mergeCell ref="C3:G3"/>
    <mergeCell ref="C4:G4"/>
    <mergeCell ref="C5:D5"/>
    <mergeCell ref="F5:G5"/>
    <mergeCell ref="C6:D6"/>
    <mergeCell ref="F6:G6"/>
  </mergeCells>
  <phoneticPr fontId="4"/>
  <conditionalFormatting sqref="B30:F30">
    <cfRule type="expression" priority="1" stopIfTrue="1">
      <formula>#REF!=#REF!</formula>
    </cfRule>
  </conditionalFormatting>
  <pageMargins left="0.70000000000000007" right="0.70000000000000007" top="0.75" bottom="0.75" header="0.30000000000000004" footer="0.30000000000000004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3"/>
  <sheetViews>
    <sheetView zoomScale="55" zoomScaleNormal="55" workbookViewId="0">
      <selection activeCell="E28" sqref="E28"/>
    </sheetView>
  </sheetViews>
  <sheetFormatPr defaultRowHeight="18" x14ac:dyDescent="0.45"/>
  <cols>
    <col min="1" max="1" width="19.19921875" customWidth="1"/>
    <col min="2" max="2" width="24.5" customWidth="1"/>
    <col min="3" max="3" width="20.59765625" customWidth="1"/>
    <col min="4" max="4" width="24.5" customWidth="1"/>
    <col min="5" max="5" width="26.59765625" bestFit="1" customWidth="1"/>
    <col min="6" max="6" width="27.796875" bestFit="1" customWidth="1"/>
    <col min="7" max="7" width="13.796875" customWidth="1"/>
    <col min="8" max="8" width="12" customWidth="1"/>
    <col min="9" max="9" width="3.59765625" customWidth="1"/>
    <col min="10" max="10" width="8.69921875" customWidth="1"/>
    <col min="16" max="16" width="21.59765625" customWidth="1"/>
  </cols>
  <sheetData>
    <row r="1" spans="1:8" ht="28.8" x14ac:dyDescent="0.45">
      <c r="C1" s="7" t="s">
        <v>77</v>
      </c>
    </row>
    <row r="2" spans="1:8" ht="26.4" x14ac:dyDescent="0.45">
      <c r="C2" s="53"/>
      <c r="E2" s="8"/>
    </row>
    <row r="3" spans="1:8" ht="30" customHeight="1" x14ac:dyDescent="0.45">
      <c r="B3" s="40" t="s">
        <v>50</v>
      </c>
      <c r="C3" s="101"/>
      <c r="D3" s="101"/>
      <c r="E3" s="101"/>
      <c r="F3" s="101"/>
      <c r="G3" s="101"/>
      <c r="H3" s="48"/>
    </row>
    <row r="4" spans="1:8" ht="30" customHeight="1" x14ac:dyDescent="0.45">
      <c r="B4" s="40" t="s">
        <v>20</v>
      </c>
      <c r="C4" s="101"/>
      <c r="D4" s="101"/>
      <c r="E4" s="101"/>
      <c r="F4" s="101"/>
      <c r="G4" s="101"/>
      <c r="H4" s="48"/>
    </row>
    <row r="5" spans="1:8" ht="60" customHeight="1" x14ac:dyDescent="0.45">
      <c r="B5" s="41" t="s">
        <v>26</v>
      </c>
      <c r="C5" s="102"/>
      <c r="D5" s="103"/>
      <c r="E5" s="41" t="s">
        <v>28</v>
      </c>
      <c r="F5" s="102"/>
      <c r="G5" s="103"/>
      <c r="H5" s="52"/>
    </row>
    <row r="6" spans="1:8" ht="60" customHeight="1" x14ac:dyDescent="0.45">
      <c r="B6" s="41" t="s">
        <v>27</v>
      </c>
      <c r="C6" s="102"/>
      <c r="D6" s="103"/>
      <c r="E6" s="41" t="s">
        <v>29</v>
      </c>
      <c r="F6" s="102"/>
      <c r="G6" s="103"/>
      <c r="H6" s="52"/>
    </row>
    <row r="7" spans="1:8" ht="30" customHeight="1" x14ac:dyDescent="0.45">
      <c r="A7" s="86"/>
      <c r="B7" s="42" t="s">
        <v>21</v>
      </c>
      <c r="C7" s="55"/>
      <c r="D7" s="56" t="s">
        <v>55</v>
      </c>
      <c r="E7" s="36" t="s">
        <v>53</v>
      </c>
      <c r="F7" s="73"/>
      <c r="G7" s="57" t="s">
        <v>54</v>
      </c>
      <c r="H7" s="48"/>
    </row>
    <row r="8" spans="1:8" ht="26.55" customHeight="1" x14ac:dyDescent="0.45">
      <c r="B8" s="9"/>
      <c r="D8" s="8"/>
      <c r="E8" s="8"/>
    </row>
    <row r="9" spans="1:8" ht="26.4" x14ac:dyDescent="0.45">
      <c r="A9" s="26" t="s">
        <v>30</v>
      </c>
      <c r="B9" s="10"/>
      <c r="D9" s="8"/>
      <c r="E9" s="8"/>
    </row>
    <row r="10" spans="1:8" ht="26.4" x14ac:dyDescent="0.45">
      <c r="A10" s="26"/>
      <c r="B10" s="10" t="s">
        <v>42</v>
      </c>
      <c r="D10" s="8"/>
      <c r="E10" s="8"/>
    </row>
    <row r="11" spans="1:8" ht="26.4" x14ac:dyDescent="0.45">
      <c r="A11" s="26"/>
      <c r="B11" s="10"/>
      <c r="D11" s="8"/>
      <c r="E11" s="8"/>
    </row>
    <row r="12" spans="1:8" s="25" customFormat="1" ht="37.200000000000003" x14ac:dyDescent="0.45">
      <c r="A12" s="86"/>
      <c r="B12" s="36" t="s">
        <v>35</v>
      </c>
      <c r="C12" s="39" t="s">
        <v>49</v>
      </c>
      <c r="D12" s="37" t="s">
        <v>34</v>
      </c>
      <c r="E12" s="38" t="s">
        <v>33</v>
      </c>
      <c r="F12" s="38" t="s">
        <v>48</v>
      </c>
      <c r="G12" s="96"/>
      <c r="H12" s="97"/>
    </row>
    <row r="13" spans="1:8" s="25" customFormat="1" ht="26.25" customHeight="1" x14ac:dyDescent="0.45">
      <c r="A13" s="26"/>
      <c r="B13" s="39" t="s">
        <v>31</v>
      </c>
      <c r="C13" s="51" t="s">
        <v>43</v>
      </c>
      <c r="D13" s="72"/>
      <c r="E13" s="38" t="str">
        <f>IF(OR(C13=F49,C13=F50),"㎥",IF(C13=F51,"kWｈ",""))</f>
        <v>kWｈ</v>
      </c>
      <c r="F13" s="74">
        <f>IF(C13=F49,D13*G49,IF(C13=F50,D13*G50,IF(C13=F51,D13*G51,0)))</f>
        <v>0</v>
      </c>
      <c r="G13" s="98"/>
      <c r="H13" s="99"/>
    </row>
    <row r="14" spans="1:8" s="25" customFormat="1" ht="26.25" customHeight="1" x14ac:dyDescent="0.45">
      <c r="A14" s="26"/>
      <c r="B14" s="39" t="s">
        <v>32</v>
      </c>
      <c r="C14" s="51" t="s">
        <v>43</v>
      </c>
      <c r="D14" s="72"/>
      <c r="E14" s="38" t="str">
        <f>IF(OR(C14=F49,C14=F50),"㎥",IF(C14=F51,"kWｈ",""))</f>
        <v>kWｈ</v>
      </c>
      <c r="F14" s="74">
        <f>IF(C14=F49,D14*G49,IF(C14=F50,D14*G50,IF(C14=F51,D14*G51,0)))</f>
        <v>0</v>
      </c>
      <c r="G14" s="98"/>
      <c r="H14" s="99"/>
    </row>
    <row r="15" spans="1:8" ht="26.4" x14ac:dyDescent="0.45">
      <c r="A15" s="26"/>
      <c r="B15" s="10"/>
      <c r="D15" s="8"/>
      <c r="E15" s="8"/>
    </row>
    <row r="16" spans="1:8" ht="26.4" x14ac:dyDescent="0.45">
      <c r="A16" s="26" t="s">
        <v>41</v>
      </c>
      <c r="B16" s="16"/>
      <c r="C16" s="8"/>
      <c r="D16" s="8"/>
      <c r="E16" s="8"/>
    </row>
    <row r="17" spans="1:9" ht="26.4" x14ac:dyDescent="0.45">
      <c r="A17" s="11"/>
      <c r="B17" s="12"/>
      <c r="C17" s="12"/>
      <c r="D17" s="12"/>
      <c r="E17" s="12"/>
      <c r="F17" s="13"/>
      <c r="G17" s="13"/>
      <c r="H17" s="13"/>
      <c r="I17" s="14"/>
    </row>
    <row r="18" spans="1:9" ht="26.4" x14ac:dyDescent="0.45">
      <c r="A18" s="15"/>
      <c r="B18" s="43"/>
      <c r="C18" s="16" t="s">
        <v>9</v>
      </c>
      <c r="D18" s="8"/>
      <c r="E18" s="8"/>
      <c r="I18" s="17"/>
    </row>
    <row r="19" spans="1:9" ht="26.4" x14ac:dyDescent="0.45">
      <c r="A19" s="15"/>
      <c r="B19" s="8"/>
      <c r="C19" s="8"/>
      <c r="D19" s="8"/>
      <c r="E19" s="8"/>
      <c r="I19" s="17"/>
    </row>
    <row r="20" spans="1:9" ht="22.8" x14ac:dyDescent="0.45">
      <c r="A20" s="15"/>
      <c r="B20" s="7" t="s">
        <v>78</v>
      </c>
      <c r="I20" s="17"/>
    </row>
    <row r="21" spans="1:9" x14ac:dyDescent="0.45">
      <c r="A21" s="18"/>
      <c r="I21" s="17"/>
    </row>
    <row r="22" spans="1:9" ht="18.600000000000001" x14ac:dyDescent="0.45">
      <c r="A22" s="15"/>
      <c r="B22" s="27" t="s">
        <v>10</v>
      </c>
      <c r="C22" s="44"/>
      <c r="D22" s="28" t="s">
        <v>11</v>
      </c>
      <c r="E22" s="29"/>
      <c r="F22" s="30"/>
      <c r="I22" s="17"/>
    </row>
    <row r="23" spans="1:9" ht="18.600000000000001" x14ac:dyDescent="0.45">
      <c r="A23" s="15"/>
      <c r="B23" s="27" t="s">
        <v>49</v>
      </c>
      <c r="C23" s="45"/>
      <c r="D23" s="28"/>
      <c r="E23" s="29"/>
      <c r="F23" s="30"/>
      <c r="I23" s="17"/>
    </row>
    <row r="24" spans="1:9" ht="18.600000000000001" x14ac:dyDescent="0.45">
      <c r="A24" s="15"/>
      <c r="B24" s="27" t="s">
        <v>24</v>
      </c>
      <c r="C24" s="46"/>
      <c r="D24" s="10" t="s">
        <v>25</v>
      </c>
      <c r="E24" s="10" t="s">
        <v>65</v>
      </c>
      <c r="I24" s="17"/>
    </row>
    <row r="25" spans="1:9" ht="18.600000000000001" x14ac:dyDescent="0.45">
      <c r="A25" s="15"/>
      <c r="B25" s="27" t="s">
        <v>23</v>
      </c>
      <c r="C25" s="46"/>
      <c r="D25" s="10" t="s">
        <v>25</v>
      </c>
      <c r="I25" s="17"/>
    </row>
    <row r="26" spans="1:9" ht="18.600000000000001" x14ac:dyDescent="0.45">
      <c r="A26" s="15"/>
      <c r="B26" s="27" t="s">
        <v>12</v>
      </c>
      <c r="C26" s="47"/>
      <c r="D26" s="10" t="s">
        <v>13</v>
      </c>
      <c r="I26" s="17"/>
    </row>
    <row r="27" spans="1:9" ht="19.8" x14ac:dyDescent="0.45">
      <c r="A27" s="15"/>
      <c r="B27" s="27" t="s">
        <v>14</v>
      </c>
      <c r="C27" s="47"/>
      <c r="D27" s="10" t="s">
        <v>15</v>
      </c>
      <c r="E27" s="90"/>
      <c r="F27" s="90"/>
      <c r="G27" s="90"/>
      <c r="H27" s="90"/>
      <c r="I27" s="17"/>
    </row>
    <row r="28" spans="1:9" ht="19.8" x14ac:dyDescent="0.45">
      <c r="A28" s="15"/>
      <c r="B28" s="27" t="s">
        <v>36</v>
      </c>
      <c r="C28" s="31">
        <f>C22*(C24*空調平均負荷率根拠!F8+C25*空調平均負荷率根拠!L8)*C26*C27</f>
        <v>0</v>
      </c>
      <c r="D28" s="10" t="s">
        <v>16</v>
      </c>
      <c r="E28" s="91"/>
      <c r="F28" s="90"/>
      <c r="G28" s="92"/>
      <c r="H28" s="90"/>
      <c r="I28" s="17"/>
    </row>
    <row r="29" spans="1:9" ht="23.4" x14ac:dyDescent="0.45">
      <c r="A29" s="15"/>
      <c r="B29" s="27" t="s">
        <v>17</v>
      </c>
      <c r="C29" s="19">
        <f>IF(C23=$F$49,C28*$G$49,IF(C23=$F$50,C28*$G$50,C28*$G$51))</f>
        <v>0</v>
      </c>
      <c r="D29" s="10" t="s">
        <v>18</v>
      </c>
      <c r="E29" s="91"/>
      <c r="F29" s="90"/>
      <c r="G29" s="92"/>
      <c r="H29" s="90"/>
      <c r="I29" s="17"/>
    </row>
    <row r="30" spans="1:9" ht="19.8" x14ac:dyDescent="0.45">
      <c r="A30" s="15"/>
      <c r="E30" s="87"/>
      <c r="F30" s="6"/>
      <c r="I30" s="17"/>
    </row>
    <row r="31" spans="1:9" x14ac:dyDescent="0.45">
      <c r="A31" s="15"/>
      <c r="E31" s="88"/>
      <c r="F31" s="6"/>
      <c r="I31" s="17"/>
    </row>
    <row r="32" spans="1:9" ht="22.8" x14ac:dyDescent="0.45">
      <c r="A32" s="15"/>
      <c r="B32" s="7" t="s">
        <v>76</v>
      </c>
      <c r="C32" s="10"/>
      <c r="D32" s="10"/>
      <c r="E32" s="10"/>
      <c r="F32" s="10"/>
      <c r="I32" s="17"/>
    </row>
    <row r="33" spans="1:9" ht="24.6" customHeight="1" x14ac:dyDescent="0.45">
      <c r="A33" s="15"/>
      <c r="B33" s="100"/>
      <c r="C33" s="100"/>
      <c r="D33" s="100"/>
      <c r="E33" s="100"/>
      <c r="F33" s="100"/>
      <c r="G33" s="100"/>
      <c r="H33" s="32"/>
      <c r="I33" s="17"/>
    </row>
    <row r="34" spans="1:9" ht="19.8" x14ac:dyDescent="0.45">
      <c r="A34" s="15"/>
      <c r="E34" s="91"/>
      <c r="F34" s="91"/>
      <c r="G34" s="91"/>
      <c r="H34" s="91"/>
      <c r="I34" s="17"/>
    </row>
    <row r="35" spans="1:9" ht="19.8" x14ac:dyDescent="0.45">
      <c r="A35" s="15"/>
      <c r="B35" s="27" t="s">
        <v>10</v>
      </c>
      <c r="C35" s="44"/>
      <c r="D35" s="28" t="s">
        <v>11</v>
      </c>
      <c r="E35" s="91"/>
      <c r="F35" s="91"/>
      <c r="G35" s="93"/>
      <c r="H35" s="91"/>
      <c r="I35" s="17"/>
    </row>
    <row r="36" spans="1:9" ht="19.8" x14ac:dyDescent="0.45">
      <c r="A36" s="15"/>
      <c r="B36" s="27" t="s">
        <v>49</v>
      </c>
      <c r="C36" s="45"/>
      <c r="D36" s="28"/>
      <c r="E36" s="91"/>
      <c r="F36" s="91"/>
      <c r="G36" s="93"/>
      <c r="H36" s="91"/>
      <c r="I36" s="17"/>
    </row>
    <row r="37" spans="1:9" ht="18.600000000000001" x14ac:dyDescent="0.45">
      <c r="A37" s="15"/>
      <c r="B37" s="27" t="s">
        <v>24</v>
      </c>
      <c r="C37" s="46"/>
      <c r="D37" s="10" t="s">
        <v>25</v>
      </c>
      <c r="E37" s="10" t="s">
        <v>65</v>
      </c>
      <c r="F37" s="94"/>
      <c r="G37" s="95"/>
      <c r="H37" s="95"/>
      <c r="I37" s="17"/>
    </row>
    <row r="38" spans="1:9" ht="18.600000000000001" x14ac:dyDescent="0.45">
      <c r="A38" s="15"/>
      <c r="B38" s="27" t="s">
        <v>23</v>
      </c>
      <c r="C38" s="46"/>
      <c r="D38" s="10" t="s">
        <v>25</v>
      </c>
      <c r="E38" s="95"/>
      <c r="F38" s="94"/>
      <c r="G38" s="95"/>
      <c r="H38" s="95"/>
      <c r="I38" s="17"/>
    </row>
    <row r="39" spans="1:9" ht="18.600000000000001" x14ac:dyDescent="0.45">
      <c r="A39" s="15"/>
      <c r="B39" s="27" t="s">
        <v>12</v>
      </c>
      <c r="C39" s="47"/>
      <c r="D39" s="10" t="s">
        <v>13</v>
      </c>
      <c r="E39" s="88"/>
      <c r="F39" s="89"/>
      <c r="G39" s="88"/>
      <c r="H39" s="88"/>
      <c r="I39" s="17"/>
    </row>
    <row r="40" spans="1:9" ht="18.600000000000001" x14ac:dyDescent="0.45">
      <c r="A40" s="15"/>
      <c r="B40" s="27" t="s">
        <v>14</v>
      </c>
      <c r="C40" s="47"/>
      <c r="D40" s="10" t="s">
        <v>15</v>
      </c>
      <c r="E40" s="88"/>
      <c r="F40" s="88"/>
      <c r="G40" s="88"/>
      <c r="H40" s="88"/>
      <c r="I40" s="17"/>
    </row>
    <row r="41" spans="1:9" ht="18.600000000000001" x14ac:dyDescent="0.45">
      <c r="A41" s="15"/>
      <c r="B41" s="27" t="s">
        <v>36</v>
      </c>
      <c r="C41" s="31">
        <f>C35*(C37*空調平均負荷率根拠!F8+C38*空調平均負荷率根拠!L8)*C39*C40</f>
        <v>0</v>
      </c>
      <c r="D41" s="10" t="s">
        <v>16</v>
      </c>
      <c r="I41" s="17"/>
    </row>
    <row r="42" spans="1:9" ht="23.4" x14ac:dyDescent="0.45">
      <c r="A42" s="15"/>
      <c r="B42" s="27" t="s">
        <v>17</v>
      </c>
      <c r="C42" s="19">
        <f>IF(C36=$F$49,C41*$G$49,IF(C36=$F$50,C41*$G$50,C41*$G$51))</f>
        <v>0</v>
      </c>
      <c r="D42" s="10" t="s">
        <v>18</v>
      </c>
      <c r="I42" s="17"/>
    </row>
    <row r="43" spans="1:9" x14ac:dyDescent="0.45">
      <c r="A43" s="15"/>
      <c r="I43" s="17"/>
    </row>
    <row r="44" spans="1:9" x14ac:dyDescent="0.45">
      <c r="A44" s="15"/>
      <c r="I44" s="17"/>
    </row>
    <row r="45" spans="1:9" ht="28.8" x14ac:dyDescent="0.45">
      <c r="A45" s="15"/>
      <c r="B45" s="7" t="s">
        <v>73</v>
      </c>
      <c r="C45" s="10"/>
      <c r="D45" s="10"/>
      <c r="E45" s="10"/>
      <c r="I45" s="17"/>
    </row>
    <row r="46" spans="1:9" ht="18.600000000000001" x14ac:dyDescent="0.45">
      <c r="A46" s="15"/>
      <c r="B46" s="33"/>
      <c r="C46" s="10"/>
      <c r="D46" s="10"/>
      <c r="E46" s="10"/>
      <c r="I46" s="17"/>
    </row>
    <row r="47" spans="1:9" ht="24" thickBot="1" x14ac:dyDescent="0.5">
      <c r="A47" s="15"/>
      <c r="B47" s="34" t="s">
        <v>19</v>
      </c>
      <c r="C47" s="10"/>
      <c r="D47" s="10"/>
      <c r="E47" s="10"/>
      <c r="F47" s="10" t="s">
        <v>46</v>
      </c>
      <c r="G47" s="25"/>
      <c r="H47" s="25"/>
      <c r="I47" s="17"/>
    </row>
    <row r="48" spans="1:9" ht="24" thickBot="1" x14ac:dyDescent="0.5">
      <c r="A48" s="15"/>
      <c r="B48" s="75">
        <f>IF((F13-F14)=0,(C42-C29),(F13-F14))</f>
        <v>0</v>
      </c>
      <c r="C48" s="10" t="s">
        <v>18</v>
      </c>
      <c r="D48" s="58"/>
      <c r="E48" s="10"/>
      <c r="F48" s="49" t="s">
        <v>47</v>
      </c>
      <c r="G48" s="68" t="s">
        <v>5</v>
      </c>
      <c r="H48" s="69"/>
      <c r="I48" s="17"/>
    </row>
    <row r="49" spans="1:9" ht="21" x14ac:dyDescent="0.45">
      <c r="A49" s="15"/>
      <c r="B49" s="10"/>
      <c r="C49" s="10"/>
      <c r="D49" s="76"/>
      <c r="E49" s="10"/>
      <c r="F49" s="50" t="s">
        <v>45</v>
      </c>
      <c r="G49" s="68">
        <f>エネルギー熱換算根拠!H2</f>
        <v>2.13E-4</v>
      </c>
      <c r="H49" s="69"/>
      <c r="I49" s="17"/>
    </row>
    <row r="50" spans="1:9" ht="23.4" thickBot="1" x14ac:dyDescent="0.5">
      <c r="A50" s="15"/>
      <c r="B50" s="35" t="s">
        <v>72</v>
      </c>
      <c r="C50" s="10"/>
      <c r="D50" s="10"/>
      <c r="E50" s="10"/>
      <c r="F50" s="50" t="s">
        <v>44</v>
      </c>
      <c r="G50" s="70">
        <f>エネルギー熱換算根拠!H3</f>
        <v>1.8000000000000001E-4</v>
      </c>
      <c r="H50" s="71"/>
      <c r="I50" s="17"/>
    </row>
    <row r="51" spans="1:9" ht="21.6" thickBot="1" x14ac:dyDescent="0.5">
      <c r="A51" s="15"/>
      <c r="B51" s="54" t="str">
        <f>IFERROR(IF(F7/(B48*C7)&lt;250000,IF(F7/(B48*C7)&gt;0,"到達","未到達"),"未到達"),"-")</f>
        <v>-</v>
      </c>
      <c r="C51" s="9"/>
      <c r="D51" s="77" t="e">
        <f>F7/(B48*C7)</f>
        <v>#DIV/0!</v>
      </c>
      <c r="E51" s="78" t="s">
        <v>66</v>
      </c>
      <c r="F51" s="50" t="s">
        <v>43</v>
      </c>
      <c r="G51" s="68">
        <f>エネルギー熱換算根拠!H4</f>
        <v>4.3800000000000002E-4</v>
      </c>
      <c r="H51" s="69"/>
      <c r="I51" s="17"/>
    </row>
    <row r="52" spans="1:9" ht="18.600000000000001" x14ac:dyDescent="0.45">
      <c r="A52" s="15"/>
      <c r="E52" s="10"/>
      <c r="I52" s="17"/>
    </row>
    <row r="53" spans="1:9" x14ac:dyDescent="0.45">
      <c r="A53" s="20"/>
      <c r="B53" s="21"/>
      <c r="C53" s="21"/>
      <c r="D53" s="21"/>
      <c r="E53" s="21"/>
      <c r="F53" s="21"/>
      <c r="G53" s="21"/>
      <c r="H53" s="21"/>
      <c r="I53" s="22"/>
    </row>
  </sheetData>
  <mergeCells count="10">
    <mergeCell ref="G12:H12"/>
    <mergeCell ref="G13:H13"/>
    <mergeCell ref="G14:H14"/>
    <mergeCell ref="B33:G33"/>
    <mergeCell ref="C3:G3"/>
    <mergeCell ref="C4:G4"/>
    <mergeCell ref="C5:D5"/>
    <mergeCell ref="F5:G5"/>
    <mergeCell ref="C6:D6"/>
    <mergeCell ref="F6:G6"/>
  </mergeCells>
  <phoneticPr fontId="4"/>
  <conditionalFormatting sqref="B32:F32">
    <cfRule type="expression" priority="1" stopIfTrue="1">
      <formula>#REF!=#REF!</formula>
    </cfRule>
  </conditionalFormatting>
  <dataValidations count="1">
    <dataValidation type="list" allowBlank="1" showInputMessage="1" showErrorMessage="1" sqref="C13:C14 C23 C36">
      <formula1>$F$49:$F$51</formula1>
    </dataValidation>
  </dataValidations>
  <pageMargins left="0.70000000000000007" right="0.70000000000000007" top="0.75" bottom="0.75" header="0.30000000000000004" footer="0.30000000000000004"/>
  <pageSetup paperSize="9" scale="3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selection activeCell="M8" sqref="M8"/>
    </sheetView>
  </sheetViews>
  <sheetFormatPr defaultRowHeight="18" x14ac:dyDescent="0.45"/>
  <cols>
    <col min="1" max="1" width="19.19921875" customWidth="1"/>
    <col min="2" max="2" width="5.8984375" customWidth="1"/>
    <col min="3" max="3" width="10.69921875" bestFit="1" customWidth="1"/>
    <col min="4" max="6" width="8.69921875" customWidth="1"/>
    <col min="7" max="7" width="16.8984375" customWidth="1"/>
    <col min="8" max="8" width="12.19921875" customWidth="1"/>
    <col min="9" max="9" width="10.19921875" bestFit="1" customWidth="1"/>
    <col min="10" max="10" width="8.69921875" customWidth="1"/>
    <col min="11" max="11" width="11.19921875" bestFit="1" customWidth="1"/>
    <col min="12" max="12" width="8.69921875" customWidth="1"/>
  </cols>
  <sheetData>
    <row r="1" spans="1:13" x14ac:dyDescent="0.4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51</v>
      </c>
      <c r="H1" t="s">
        <v>52</v>
      </c>
      <c r="I1" t="s">
        <v>37</v>
      </c>
      <c r="J1" t="s">
        <v>38</v>
      </c>
      <c r="K1" t="s">
        <v>39</v>
      </c>
      <c r="L1" t="s">
        <v>40</v>
      </c>
    </row>
    <row r="2" spans="1:13" x14ac:dyDescent="0.45">
      <c r="A2" t="s">
        <v>6</v>
      </c>
      <c r="B2">
        <v>1</v>
      </c>
      <c r="C2" s="1">
        <v>24000</v>
      </c>
      <c r="D2">
        <f>50.8*2</f>
        <v>101.6</v>
      </c>
      <c r="E2">
        <f>D2/D4</f>
        <v>28.222222222222221</v>
      </c>
      <c r="F2">
        <v>1.61E-2</v>
      </c>
      <c r="G2" s="24">
        <f>D2*F2*I2/J2/1000</f>
        <v>5.9977866666666661E-3</v>
      </c>
      <c r="H2" s="24">
        <f>ROUND(G2/E2,6)</f>
        <v>2.13E-4</v>
      </c>
      <c r="I2">
        <v>44</v>
      </c>
      <c r="J2">
        <v>12</v>
      </c>
    </row>
    <row r="3" spans="1:13" x14ac:dyDescent="0.45">
      <c r="A3" t="s">
        <v>22</v>
      </c>
      <c r="B3">
        <v>1</v>
      </c>
      <c r="C3" s="2">
        <f>C2/D2*D3</f>
        <v>10866.141732283464</v>
      </c>
      <c r="D3" s="23">
        <v>46</v>
      </c>
      <c r="E3">
        <f>D3/D4</f>
        <v>12.777777777777777</v>
      </c>
      <c r="F3">
        <v>1.3599999999999999E-2</v>
      </c>
      <c r="G3" s="24">
        <f>D3*F3*I2/J2/1000</f>
        <v>2.2938666666666662E-3</v>
      </c>
      <c r="H3" s="24">
        <f>ROUND(G3/E3,6)</f>
        <v>1.8000000000000001E-4</v>
      </c>
    </row>
    <row r="4" spans="1:13" x14ac:dyDescent="0.45">
      <c r="A4" t="s">
        <v>7</v>
      </c>
      <c r="B4">
        <v>1</v>
      </c>
      <c r="C4">
        <v>860</v>
      </c>
      <c r="D4">
        <v>3.6</v>
      </c>
      <c r="E4" t="s">
        <v>8</v>
      </c>
      <c r="H4">
        <v>4.3800000000000002E-4</v>
      </c>
    </row>
    <row r="6" spans="1:13" x14ac:dyDescent="0.45">
      <c r="B6" s="3"/>
    </row>
    <row r="7" spans="1:13" x14ac:dyDescent="0.45">
      <c r="K7" s="85"/>
    </row>
    <row r="8" spans="1:13" x14ac:dyDescent="0.45">
      <c r="H8" s="4"/>
      <c r="K8">
        <v>16000</v>
      </c>
      <c r="L8">
        <v>860</v>
      </c>
      <c r="M8">
        <f>K8/L8</f>
        <v>18.604651162790699</v>
      </c>
    </row>
    <row r="11" spans="1:13" x14ac:dyDescent="0.45">
      <c r="G11" s="5"/>
    </row>
    <row r="12" spans="1:13" x14ac:dyDescent="0.45">
      <c r="G12" s="5"/>
      <c r="L12" s="6"/>
    </row>
  </sheetData>
  <phoneticPr fontId="4"/>
  <pageMargins left="0.70000000000000007" right="0.70000000000000007" top="0.75" bottom="0.75" header="0.30000000000000004" footer="0.30000000000000004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C8" sqref="C8"/>
    </sheetView>
  </sheetViews>
  <sheetFormatPr defaultRowHeight="18" x14ac:dyDescent="0.45"/>
  <sheetData>
    <row r="1" spans="1:12" x14ac:dyDescent="0.45">
      <c r="A1" t="s">
        <v>59</v>
      </c>
    </row>
    <row r="2" spans="1:12" x14ac:dyDescent="0.45">
      <c r="A2" t="s">
        <v>57</v>
      </c>
    </row>
    <row r="3" spans="1:12" x14ac:dyDescent="0.45">
      <c r="A3" t="s">
        <v>58</v>
      </c>
    </row>
    <row r="5" spans="1:12" x14ac:dyDescent="0.45">
      <c r="A5" t="s">
        <v>60</v>
      </c>
    </row>
    <row r="6" spans="1:12" x14ac:dyDescent="0.45">
      <c r="A6" s="59">
        <v>4</v>
      </c>
      <c r="B6" s="60">
        <v>5</v>
      </c>
      <c r="C6" s="60">
        <v>6</v>
      </c>
      <c r="D6" s="60">
        <v>7</v>
      </c>
      <c r="E6" s="60">
        <v>8</v>
      </c>
      <c r="F6" s="60">
        <v>9</v>
      </c>
      <c r="G6" s="59">
        <v>10</v>
      </c>
      <c r="H6" s="61">
        <v>11</v>
      </c>
      <c r="I6" s="61">
        <v>12</v>
      </c>
      <c r="J6" s="61">
        <v>1</v>
      </c>
      <c r="K6" s="61">
        <v>2</v>
      </c>
      <c r="L6" s="61">
        <v>3</v>
      </c>
    </row>
    <row r="7" spans="1:12" ht="18.600000000000001" thickBot="1" x14ac:dyDescent="0.5">
      <c r="A7" s="59"/>
      <c r="B7" s="62">
        <v>22</v>
      </c>
      <c r="C7" s="62">
        <v>30.8</v>
      </c>
      <c r="D7" s="60">
        <v>56.6</v>
      </c>
      <c r="E7" s="62">
        <v>60.5</v>
      </c>
      <c r="F7" s="62">
        <v>36.200000000000003</v>
      </c>
      <c r="G7" s="59"/>
      <c r="H7" s="61">
        <v>22.5</v>
      </c>
      <c r="I7" s="61">
        <v>32.200000000000003</v>
      </c>
      <c r="J7" s="61">
        <v>41.7</v>
      </c>
      <c r="K7" s="65">
        <v>41.9</v>
      </c>
      <c r="L7" s="65">
        <v>27.4</v>
      </c>
    </row>
    <row r="8" spans="1:12" ht="19.2" thickTop="1" thickBot="1" x14ac:dyDescent="0.5">
      <c r="B8" s="63" t="s">
        <v>61</v>
      </c>
      <c r="C8" s="64">
        <f>SUM(B7:F7)/5/100</f>
        <v>0.41220000000000007</v>
      </c>
      <c r="E8" s="63" t="s">
        <v>63</v>
      </c>
      <c r="F8" s="66">
        <f>COUNT(B6:F6)</f>
        <v>5</v>
      </c>
      <c r="H8" s="63" t="s">
        <v>62</v>
      </c>
      <c r="I8" s="64">
        <f>SUM(H7:L7)/5/100</f>
        <v>0.33140000000000003</v>
      </c>
      <c r="K8" s="63" t="s">
        <v>64</v>
      </c>
      <c r="L8" s="67">
        <f>COUNT(H6:L6)</f>
        <v>5</v>
      </c>
    </row>
    <row r="9" spans="1:12" ht="18.600000000000001" thickTop="1" x14ac:dyDescent="0.45"/>
  </sheetData>
  <phoneticPr fontId="4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>
      <selection activeCell="L6" sqref="L6"/>
    </sheetView>
  </sheetViews>
  <sheetFormatPr defaultRowHeight="18" x14ac:dyDescent="0.45"/>
  <sheetData/>
  <phoneticPr fontId="4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59ba2-ca36-4983-9e93-48c790bbb719">
      <Terms xmlns="http://schemas.microsoft.com/office/infopath/2007/PartnerControls"/>
    </lcf76f155ced4ddcb4097134ff3c332f>
    <TaxCatchAll xmlns="d9edf1fb-2eda-493d-8dc4-de8f76b15de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6D355E49CD9BB49AFBC24EDA2EA4917" ma:contentTypeVersion="14" ma:contentTypeDescription="新しいドキュメントを作成します。" ma:contentTypeScope="" ma:versionID="532226642227cc02ae36404c07d6b36b">
  <xsd:schema xmlns:xsd="http://www.w3.org/2001/XMLSchema" xmlns:xs="http://www.w3.org/2001/XMLSchema" xmlns:p="http://schemas.microsoft.com/office/2006/metadata/properties" xmlns:ns2="85659ba2-ca36-4983-9e93-48c790bbb719" xmlns:ns3="d9edf1fb-2eda-493d-8dc4-de8f76b15ded" targetNamespace="http://schemas.microsoft.com/office/2006/metadata/properties" ma:root="true" ma:fieldsID="067ec567a2424bef138501b7f4eff1f5" ns2:_="" ns3:_="">
    <xsd:import namespace="85659ba2-ca36-4983-9e93-48c790bbb719"/>
    <xsd:import namespace="d9edf1fb-2eda-493d-8dc4-de8f76b15d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59ba2-ca36-4983-9e93-48c790bbb7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9535e0dc-652d-4399-ae00-2d3fbb9ab6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edf1fb-2eda-493d-8dc4-de8f76b15de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58cd647-3531-40cd-8608-647977a2cbfe}" ma:internalName="TaxCatchAll" ma:showField="CatchAllData" ma:web="d9edf1fb-2eda-493d-8dc4-de8f76b15d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6C010B-B14E-4005-88E0-542A8C454774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9edf1fb-2eda-493d-8dc4-de8f76b15ded"/>
    <ds:schemaRef ds:uri="http://purl.org/dc/terms/"/>
    <ds:schemaRef ds:uri="85659ba2-ca36-4983-9e93-48c790bbb71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4C648FE-F661-43F5-91EA-8848721BAC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59ba2-ca36-4983-9e93-48c790bbb719"/>
    <ds:schemaRef ds:uri="d9edf1fb-2eda-493d-8dc4-de8f76b15d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418554-FD0C-440B-A731-B00E1D3983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省エネ（照明機器）</vt:lpstr>
      <vt:lpstr>省エネ（空調機器）負荷率なし</vt:lpstr>
      <vt:lpstr>エネルギー熱換算根拠</vt:lpstr>
      <vt:lpstr>空調平均負荷率根拠</vt:lpstr>
      <vt:lpstr>SII推計方法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 大</dc:creator>
  <cp:lastModifiedBy>山口 大</cp:lastModifiedBy>
  <dcterms:created xsi:type="dcterms:W3CDTF">2024-11-21T11:52:34Z</dcterms:created>
  <dcterms:modified xsi:type="dcterms:W3CDTF">2025-04-11T06:17:14Z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0x01010086D355E49CD9BB49AFBC24EDA2EA4917</vt:lpwstr>
  </property>
  <property fmtid="{D5CDD505-2E9C-101B-9397-08002B2CF9AE}" pid="3" name="MediaServiceImageTags">
    <vt:lpwstr/>
  </property>
</Properties>
</file>