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ThisWorkbook" defaultThemeVersion="124226"/>
  <xr:revisionPtr revIDLastSave="0" documentId="13_ncr:1_{F2FFB9F3-578E-4D3F-A975-98FA9BA95A76}" xr6:coauthVersionLast="47" xr6:coauthVersionMax="47" xr10:uidLastSave="{00000000-0000-0000-0000-000000000000}"/>
  <bookViews>
    <workbookView xWindow="-108" yWindow="-108" windowWidth="23256" windowHeight="12456" tabRatio="875" xr2:uid="{00000000-000D-0000-FFFF-FFFF00000000}"/>
  </bookViews>
  <sheets>
    <sheet name="計算ツール" sheetId="7" r:id="rId1"/>
    <sheet name="部屋情報" sheetId="2" r:id="rId2"/>
  </sheets>
  <definedNames>
    <definedName name="_xlnm.Print_Area" localSheetId="0">計算ツール!$A$1:$H$40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7" l="1"/>
  <c r="A33" i="7"/>
  <c r="A32" i="7"/>
  <c r="A31" i="7"/>
  <c r="A30" i="7"/>
  <c r="A29" i="7"/>
  <c r="A28" i="7"/>
  <c r="A27" i="7"/>
  <c r="A26" i="7"/>
  <c r="A25" i="7"/>
  <c r="A24" i="7"/>
  <c r="A23" i="7"/>
  <c r="D18" i="7"/>
  <c r="C18" i="7"/>
  <c r="E5" i="7"/>
  <c r="E4" i="7"/>
  <c r="C4" i="7"/>
  <c r="D17" i="7"/>
  <c r="C25" i="7" l="1" a="1"/>
  <c r="C25" i="7" s="1"/>
  <c r="C30" i="7" a="1"/>
  <c r="C30" i="7" s="1"/>
  <c r="C23" i="7" a="1"/>
  <c r="C23" i="7" s="1"/>
  <c r="C29" i="7" a="1"/>
  <c r="C29" i="7" s="1"/>
  <c r="C28" i="7" a="1"/>
  <c r="C28" i="7" s="1"/>
  <c r="C24" i="7" a="1"/>
  <c r="C24" i="7" s="1"/>
  <c r="C34" i="7" a="1"/>
  <c r="C34" i="7" s="1"/>
  <c r="C33" i="7" a="1"/>
  <c r="C33" i="7" s="1"/>
  <c r="C32" i="7" a="1"/>
  <c r="C32" i="7" s="1"/>
  <c r="C27" i="7" a="1"/>
  <c r="C27" i="7" s="1"/>
  <c r="C26" i="7" a="1"/>
  <c r="C26" i="7" s="1"/>
  <c r="C31" i="7" a="1"/>
  <c r="C31" i="7" s="1"/>
  <c r="D19" i="7"/>
  <c r="C17" i="7"/>
  <c r="E17" i="7" l="1"/>
  <c r="D24" i="7" s="1"/>
  <c r="C19" i="7"/>
  <c r="E19" i="7" l="1"/>
  <c r="E32" i="7" s="1"/>
  <c r="D32" i="7"/>
  <c r="D25" i="7"/>
  <c r="D33" i="7"/>
  <c r="D26" i="7"/>
  <c r="D34" i="7"/>
  <c r="D23" i="7"/>
  <c r="D27" i="7"/>
  <c r="D28" i="7"/>
  <c r="D29" i="7"/>
  <c r="D31" i="7"/>
  <c r="D30" i="7"/>
  <c r="E31" i="7" l="1"/>
  <c r="E28" i="7"/>
  <c r="E23" i="7"/>
  <c r="E27" i="7"/>
  <c r="E34" i="7"/>
  <c r="E26" i="7"/>
  <c r="E33" i="7"/>
  <c r="E24" i="7"/>
  <c r="E30" i="7"/>
  <c r="E25" i="7"/>
  <c r="E29" i="7"/>
  <c r="E35" i="7" l="1"/>
  <c r="A39" i="7" s="1"/>
  <c r="D35" i="7"/>
  <c r="C39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16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部屋番号のみ入力</t>
        </r>
      </text>
    </comment>
    <comment ref="D16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複数部屋ある場合は
2部屋目の部屋番号を、
1部屋のみの場合は
*を入力</t>
        </r>
      </text>
    </comment>
    <comment ref="B23" authorId="0" shapeId="0" xr:uid="{2D3DA00D-4C8F-4986-B1F3-BA00A2CFF881}">
      <text>
        <r>
          <rPr>
            <b/>
            <sz val="9"/>
            <color indexed="81"/>
            <rFont val="MS P ゴシック"/>
            <family val="3"/>
            <charset val="128"/>
          </rPr>
          <t>ひと月の場合は30、
月の途中で入居、退去の場合は
実入居日数を入力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<sst xmlns="http://schemas.openxmlformats.org/spreadsheetml/2006/main" count="72" uniqueCount="41">
  <si>
    <t>実験室</t>
    <rPh sb="0" eb="3">
      <t>ジッケンシツ</t>
    </rPh>
    <phoneticPr fontId="6"/>
  </si>
  <si>
    <t>面積</t>
    <rPh sb="0" eb="2">
      <t>メンセキ</t>
    </rPh>
    <phoneticPr fontId="4"/>
  </si>
  <si>
    <t>仕様</t>
    <rPh sb="0" eb="2">
      <t>シヨウ</t>
    </rPh>
    <phoneticPr fontId="4"/>
  </si>
  <si>
    <t>オフィス</t>
    <phoneticPr fontId="6"/>
  </si>
  <si>
    <t>入居年数</t>
    <rPh sb="0" eb="2">
      <t>ニュウキョ</t>
    </rPh>
    <rPh sb="2" eb="4">
      <t>ネンスウ</t>
    </rPh>
    <phoneticPr fontId="4"/>
  </si>
  <si>
    <t>創業日</t>
    <rPh sb="0" eb="2">
      <t>ソウギョウ</t>
    </rPh>
    <rPh sb="2" eb="3">
      <t>ビ</t>
    </rPh>
    <phoneticPr fontId="9"/>
  </si>
  <si>
    <t>賃貸号室</t>
    <rPh sb="0" eb="2">
      <t>チンタイ</t>
    </rPh>
    <rPh sb="2" eb="3">
      <t>ゴウ</t>
    </rPh>
    <rPh sb="3" eb="4">
      <t>シツ</t>
    </rPh>
    <phoneticPr fontId="9"/>
  </si>
  <si>
    <t>合計</t>
    <rPh sb="0" eb="2">
      <t>ゴウケイ</t>
    </rPh>
    <phoneticPr fontId="9"/>
  </si>
  <si>
    <t>（創業5年未満）</t>
    <rPh sb="1" eb="3">
      <t>ソウギョウ</t>
    </rPh>
    <rPh sb="4" eb="5">
      <t>ネン</t>
    </rPh>
    <rPh sb="5" eb="7">
      <t>ミマン</t>
    </rPh>
    <phoneticPr fontId="9"/>
  </si>
  <si>
    <t>（創業5年以上）</t>
    <rPh sb="1" eb="3">
      <t>ソウギョウ</t>
    </rPh>
    <rPh sb="4" eb="5">
      <t>ネン</t>
    </rPh>
    <rPh sb="5" eb="7">
      <t>イジョウ</t>
    </rPh>
    <phoneticPr fontId="9"/>
  </si>
  <si>
    <t>契約日</t>
    <rPh sb="0" eb="2">
      <t>ケイヤク</t>
    </rPh>
    <rPh sb="2" eb="3">
      <t>ビ</t>
    </rPh>
    <phoneticPr fontId="8"/>
  </si>
  <si>
    <t>創業区分</t>
    <rPh sb="0" eb="2">
      <t>ソウギョウ</t>
    </rPh>
    <rPh sb="2" eb="4">
      <t>クブン</t>
    </rPh>
    <phoneticPr fontId="8"/>
  </si>
  <si>
    <t>※入居期間が１月に満たない場合には月を３０日として日割り計算する。</t>
    <rPh sb="1" eb="3">
      <t>ニュウキョ</t>
    </rPh>
    <rPh sb="3" eb="5">
      <t>キカン</t>
    </rPh>
    <rPh sb="7" eb="8">
      <t>ツキ</t>
    </rPh>
    <rPh sb="9" eb="10">
      <t>ミ</t>
    </rPh>
    <rPh sb="13" eb="15">
      <t>バアイ</t>
    </rPh>
    <rPh sb="17" eb="18">
      <t>ツキ</t>
    </rPh>
    <rPh sb="21" eb="22">
      <t>ニチ</t>
    </rPh>
    <rPh sb="25" eb="27">
      <t>ヒワ</t>
    </rPh>
    <rPh sb="28" eb="30">
      <t>ケイサン</t>
    </rPh>
    <phoneticPr fontId="9"/>
  </si>
  <si>
    <t>合計</t>
    <rPh sb="0" eb="2">
      <t>ゴウケイ</t>
    </rPh>
    <phoneticPr fontId="8"/>
  </si>
  <si>
    <t>参考</t>
    <rPh sb="0" eb="2">
      <t>サンコウ</t>
    </rPh>
    <phoneticPr fontId="8"/>
  </si>
  <si>
    <t>入居日数</t>
    <rPh sb="0" eb="2">
      <t>ニュウキョ</t>
    </rPh>
    <rPh sb="2" eb="4">
      <t>ニッスウ</t>
    </rPh>
    <phoneticPr fontId="8"/>
  </si>
  <si>
    <t>延べ面積（㎡）</t>
    <rPh sb="0" eb="1">
      <t>ノ</t>
    </rPh>
    <rPh sb="2" eb="4">
      <t>メンセキ</t>
    </rPh>
    <phoneticPr fontId="9"/>
  </si>
  <si>
    <t>月額基準賃料（円／㎡）</t>
    <rPh sb="0" eb="1">
      <t>ゲツ</t>
    </rPh>
    <rPh sb="1" eb="2">
      <t>ガク</t>
    </rPh>
    <rPh sb="2" eb="4">
      <t>キジュン</t>
    </rPh>
    <rPh sb="4" eb="6">
      <t>チンリョウ</t>
    </rPh>
    <rPh sb="7" eb="8">
      <t>エン</t>
    </rPh>
    <phoneticPr fontId="9"/>
  </si>
  <si>
    <t>月額賃料（円）</t>
    <rPh sb="0" eb="2">
      <t>ゲツガク</t>
    </rPh>
    <rPh sb="2" eb="4">
      <t>チンリョウ</t>
    </rPh>
    <rPh sb="5" eb="6">
      <t>エン</t>
    </rPh>
    <phoneticPr fontId="9"/>
  </si>
  <si>
    <t>５年目</t>
    <rPh sb="1" eb="2">
      <t>ネン</t>
    </rPh>
    <rPh sb="2" eb="3">
      <t>メ</t>
    </rPh>
    <phoneticPr fontId="4"/>
  </si>
  <si>
    <t>賃借状況</t>
    <rPh sb="0" eb="2">
      <t>チンシャク</t>
    </rPh>
    <rPh sb="2" eb="4">
      <t>ジョウキョウ</t>
    </rPh>
    <phoneticPr fontId="8"/>
  </si>
  <si>
    <t>補助単価（円）</t>
    <rPh sb="0" eb="2">
      <t>ホジョ</t>
    </rPh>
    <rPh sb="2" eb="4">
      <t>タンカ</t>
    </rPh>
    <rPh sb="5" eb="6">
      <t>エン</t>
    </rPh>
    <phoneticPr fontId="8"/>
  </si>
  <si>
    <t>自己資金（円）</t>
    <rPh sb="5" eb="6">
      <t>エン</t>
    </rPh>
    <phoneticPr fontId="8"/>
  </si>
  <si>
    <t>税込賃料（円）
税抜賃料合計×1.1</t>
    <rPh sb="1" eb="2">
      <t>コ</t>
    </rPh>
    <phoneticPr fontId="8"/>
  </si>
  <si>
    <t>税抜賃料（円）
日割り計算の場合
10円未満切捨</t>
    <rPh sb="0" eb="2">
      <t>ゼイヌキ</t>
    </rPh>
    <rPh sb="2" eb="4">
      <t>チンリョウ</t>
    </rPh>
    <rPh sb="5" eb="6">
      <t>エン</t>
    </rPh>
    <rPh sb="10" eb="12">
      <t>ヒワ</t>
    </rPh>
    <rPh sb="13" eb="15">
      <t>ケイサン</t>
    </rPh>
    <rPh sb="16" eb="18">
      <t>バアイ</t>
    </rPh>
    <rPh sb="21" eb="22">
      <t>エン</t>
    </rPh>
    <rPh sb="22" eb="24">
      <t>ミマン</t>
    </rPh>
    <rPh sb="24" eb="25">
      <t>キリ</t>
    </rPh>
    <rPh sb="25" eb="26">
      <t>シモギリ</t>
    </rPh>
    <phoneticPr fontId="8"/>
  </si>
  <si>
    <t>R7.3.31
までに契約</t>
    <rPh sb="11" eb="13">
      <t>ケイヤク</t>
    </rPh>
    <phoneticPr fontId="8"/>
  </si>
  <si>
    <t>R7.4.1
以降の契約</t>
    <rPh sb="7" eb="9">
      <t>イコウ</t>
    </rPh>
    <rPh sb="10" eb="12">
      <t>ケイヤク</t>
    </rPh>
    <phoneticPr fontId="8"/>
  </si>
  <si>
    <t>補助金額計算ツール</t>
    <rPh sb="0" eb="3">
      <t>ホジョキン</t>
    </rPh>
    <rPh sb="3" eb="4">
      <t>ガク</t>
    </rPh>
    <rPh sb="4" eb="6">
      <t>ケイサン</t>
    </rPh>
    <phoneticPr fontId="9"/>
  </si>
  <si>
    <t>入居3年目になる日</t>
    <phoneticPr fontId="8"/>
  </si>
  <si>
    <t>入居5年目になる日</t>
    <phoneticPr fontId="8"/>
  </si>
  <si>
    <t>補助金交付単価（単価／㎡）</t>
    <rPh sb="0" eb="3">
      <t>ホジョキン</t>
    </rPh>
    <rPh sb="3" eb="5">
      <t>コウフ</t>
    </rPh>
    <rPh sb="5" eb="7">
      <t>タンカ</t>
    </rPh>
    <rPh sb="8" eb="10">
      <t>タンカ</t>
    </rPh>
    <phoneticPr fontId="9"/>
  </si>
  <si>
    <t>部屋番号</t>
    <rPh sb="0" eb="4">
      <t>ヘヤバンゴウ</t>
    </rPh>
    <phoneticPr fontId="4"/>
  </si>
  <si>
    <t>実験室（ダクト非対応）</t>
    <rPh sb="0" eb="3">
      <t>ジッケンシツ</t>
    </rPh>
    <rPh sb="7" eb="10">
      <t>ヒタイオウ</t>
    </rPh>
    <phoneticPr fontId="6"/>
  </si>
  <si>
    <t>月額基準賃料（円／㎡）</t>
    <phoneticPr fontId="8"/>
  </si>
  <si>
    <t>補助金額算出</t>
    <rPh sb="0" eb="3">
      <t>ホジョキン</t>
    </rPh>
    <rPh sb="3" eb="4">
      <t>ガク</t>
    </rPh>
    <rPh sb="4" eb="6">
      <t>サンシュツ</t>
    </rPh>
    <phoneticPr fontId="8"/>
  </si>
  <si>
    <t>補助月額（円）
賃貸延べ面積×
補助単価
（小数点以下切捨）
✕2✕入居日数/30日
小数点以下切捨</t>
    <rPh sb="0" eb="4">
      <t>ホジョゲツガク</t>
    </rPh>
    <rPh sb="9" eb="11">
      <t>チンタイ</t>
    </rPh>
    <rPh sb="11" eb="12">
      <t>ノ</t>
    </rPh>
    <rPh sb="13" eb="15">
      <t>メンセキ</t>
    </rPh>
    <rPh sb="17" eb="19">
      <t>ホジョ</t>
    </rPh>
    <rPh sb="19" eb="21">
      <t>タンカ</t>
    </rPh>
    <rPh sb="23" eb="26">
      <t>ショウスウテン</t>
    </rPh>
    <rPh sb="26" eb="28">
      <t>イカ</t>
    </rPh>
    <rPh sb="28" eb="29">
      <t>キリ</t>
    </rPh>
    <rPh sb="29" eb="30">
      <t>シャ</t>
    </rPh>
    <rPh sb="35" eb="38">
      <t>ニュウキョビ</t>
    </rPh>
    <rPh sb="38" eb="39">
      <t>スウ</t>
    </rPh>
    <rPh sb="42" eb="43">
      <t>ニチ</t>
    </rPh>
    <rPh sb="45" eb="48">
      <t>ショウスウテン</t>
    </rPh>
    <rPh sb="48" eb="50">
      <t>イカ</t>
    </rPh>
    <rPh sb="50" eb="51">
      <t>キリ</t>
    </rPh>
    <rPh sb="51" eb="52">
      <t>シャ</t>
    </rPh>
    <phoneticPr fontId="8"/>
  </si>
  <si>
    <t>１年目～2年目</t>
    <rPh sb="1" eb="3">
      <t>ネンメ</t>
    </rPh>
    <rPh sb="5" eb="7">
      <t>ネンメ</t>
    </rPh>
    <phoneticPr fontId="4"/>
  </si>
  <si>
    <t>3年目～4年目</t>
    <rPh sb="1" eb="3">
      <t>ネンメ</t>
    </rPh>
    <rPh sb="5" eb="7">
      <t>ネンメ</t>
    </rPh>
    <phoneticPr fontId="4"/>
  </si>
  <si>
    <t>申請年度</t>
    <rPh sb="0" eb="4">
      <t>シンセイネンド</t>
    </rPh>
    <phoneticPr fontId="8"/>
  </si>
  <si>
    <t>※黄色セルを入力してください</t>
    <rPh sb="1" eb="3">
      <t>キイロ</t>
    </rPh>
    <rPh sb="6" eb="8">
      <t>ニュウリョク</t>
    </rPh>
    <phoneticPr fontId="8"/>
  </si>
  <si>
    <t>*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</si>
</sst>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-411]ge\.m\.d;@"/>
    <numFmt numFmtId="177" formatCode="#,##0_ "/>
    <numFmt numFmtId="178" formatCode="0_);[Red]\(0\)"/>
    <numFmt numFmtId="179" formatCode="#,##0_);[Red]\(#,##0\)"/>
    <numFmt numFmtId="180" formatCode="#,##0.00_);[Red]\(#,##0.00\)"/>
    <numFmt numFmtId="181" formatCode="#,##0.0_);[Red]\(#,##0.0\)"/>
    <numFmt numFmtId="182" formatCode="m&quot;月&quot;"/>
  </numFmts>
  <fonts count="26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7" fillId="0" borderId="0" xfId="5" applyFont="1">
      <alignment vertical="center"/>
    </xf>
    <xf numFmtId="0" fontId="10" fillId="0" borderId="0" xfId="5" applyFont="1">
      <alignment vertical="center"/>
    </xf>
    <xf numFmtId="0" fontId="11" fillId="0" borderId="0" xfId="5" applyFont="1">
      <alignment vertical="center"/>
    </xf>
    <xf numFmtId="58" fontId="10" fillId="0" borderId="0" xfId="5" applyNumberFormat="1" applyFont="1" applyAlignment="1">
      <alignment horizontal="center" vertical="center"/>
    </xf>
    <xf numFmtId="0" fontId="5" fillId="0" borderId="8" xfId="4" applyBorder="1" applyAlignment="1">
      <alignment horizontal="center" vertical="center"/>
    </xf>
    <xf numFmtId="0" fontId="5" fillId="0" borderId="0" xfId="4">
      <alignment vertical="center"/>
    </xf>
    <xf numFmtId="38" fontId="15" fillId="0" borderId="0" xfId="1" applyFont="1" applyFill="1" applyBorder="1">
      <alignment vertical="center"/>
    </xf>
    <xf numFmtId="40" fontId="15" fillId="0" borderId="0" xfId="1" applyNumberFormat="1" applyFont="1" applyFill="1" applyBorder="1">
      <alignment vertical="center"/>
    </xf>
    <xf numFmtId="38" fontId="15" fillId="0" borderId="0" xfId="1" applyFont="1" applyFill="1" applyBorder="1" applyAlignment="1">
      <alignment horizontal="center" vertical="center"/>
    </xf>
    <xf numFmtId="38" fontId="15" fillId="0" borderId="0" xfId="1" applyFont="1" applyFill="1" applyBorder="1" applyAlignment="1">
      <alignment horizontal="center" vertical="center" wrapText="1"/>
    </xf>
    <xf numFmtId="0" fontId="10" fillId="0" borderId="0" xfId="5" applyFont="1" applyAlignment="1">
      <alignment horizontal="left" vertical="center"/>
    </xf>
    <xf numFmtId="0" fontId="16" fillId="0" borderId="0" xfId="5" applyFont="1">
      <alignment vertical="center"/>
    </xf>
    <xf numFmtId="0" fontId="12" fillId="0" borderId="22" xfId="5" applyFont="1" applyBorder="1">
      <alignment vertical="center"/>
    </xf>
    <xf numFmtId="0" fontId="12" fillId="0" borderId="21" xfId="5" applyFont="1" applyBorder="1" applyAlignment="1">
      <alignment horizontal="center" vertical="center"/>
    </xf>
    <xf numFmtId="0" fontId="16" fillId="0" borderId="18" xfId="5" applyFont="1" applyBorder="1" applyAlignment="1">
      <alignment horizontal="left" vertical="center"/>
    </xf>
    <xf numFmtId="179" fontId="10" fillId="0" borderId="0" xfId="5" applyNumberFormat="1" applyFont="1">
      <alignment vertical="center"/>
    </xf>
    <xf numFmtId="179" fontId="16" fillId="0" borderId="18" xfId="5" applyNumberFormat="1" applyFont="1" applyBorder="1" applyAlignment="1">
      <alignment horizontal="left" vertical="center"/>
    </xf>
    <xf numFmtId="179" fontId="16" fillId="0" borderId="0" xfId="5" applyNumberFormat="1" applyFont="1">
      <alignment vertical="center"/>
    </xf>
    <xf numFmtId="179" fontId="5" fillId="0" borderId="7" xfId="4" applyNumberFormat="1" applyBorder="1" applyAlignment="1">
      <alignment horizontal="center" vertical="center"/>
    </xf>
    <xf numFmtId="179" fontId="10" fillId="0" borderId="0" xfId="5" applyNumberFormat="1" applyFont="1" applyAlignment="1">
      <alignment horizontal="center" vertical="center"/>
    </xf>
    <xf numFmtId="179" fontId="5" fillId="0" borderId="0" xfId="4" applyNumberFormat="1">
      <alignment vertical="center"/>
    </xf>
    <xf numFmtId="180" fontId="10" fillId="0" borderId="0" xfId="5" applyNumberFormat="1" applyFont="1">
      <alignment vertical="center"/>
    </xf>
    <xf numFmtId="0" fontId="10" fillId="0" borderId="0" xfId="5" applyFont="1" applyAlignment="1">
      <alignment horizontal="center" vertical="center" textRotation="255"/>
    </xf>
    <xf numFmtId="0" fontId="18" fillId="0" borderId="0" xfId="4" applyFont="1" applyAlignment="1">
      <alignment horizontal="center" vertical="center"/>
    </xf>
    <xf numFmtId="40" fontId="12" fillId="0" borderId="0" xfId="6" applyNumberFormat="1" applyFont="1" applyBorder="1" applyProtection="1">
      <alignment vertical="center"/>
    </xf>
    <xf numFmtId="38" fontId="10" fillId="0" borderId="0" xfId="1" applyFont="1" applyBorder="1" applyProtection="1">
      <alignment vertical="center"/>
    </xf>
    <xf numFmtId="0" fontId="10" fillId="0" borderId="0" xfId="5" applyFont="1" applyAlignment="1">
      <alignment vertical="top"/>
    </xf>
    <xf numFmtId="38" fontId="10" fillId="0" borderId="0" xfId="1" applyFont="1" applyBorder="1" applyAlignment="1" applyProtection="1"/>
    <xf numFmtId="0" fontId="10" fillId="0" borderId="24" xfId="5" applyFont="1" applyBorder="1">
      <alignment vertical="center"/>
    </xf>
    <xf numFmtId="176" fontId="13" fillId="0" borderId="0" xfId="5" applyNumberFormat="1" applyFont="1" applyAlignment="1">
      <alignment horizontal="right" vertical="center" wrapText="1"/>
    </xf>
    <xf numFmtId="0" fontId="17" fillId="0" borderId="0" xfId="5" applyFont="1" applyAlignment="1">
      <alignment horizontal="left" vertical="center"/>
    </xf>
    <xf numFmtId="0" fontId="10" fillId="0" borderId="0" xfId="5" applyFont="1" applyAlignment="1">
      <alignment horizontal="center" vertical="center"/>
    </xf>
    <xf numFmtId="179" fontId="5" fillId="0" borderId="0" xfId="6" applyNumberFormat="1" applyFont="1" applyFill="1" applyBorder="1" applyProtection="1">
      <alignment vertical="center"/>
    </xf>
    <xf numFmtId="38" fontId="5" fillId="0" borderId="0" xfId="6" applyFont="1" applyBorder="1" applyProtection="1">
      <alignment vertical="center"/>
    </xf>
    <xf numFmtId="38" fontId="5" fillId="0" borderId="0" xfId="1" applyFont="1" applyBorder="1" applyProtection="1">
      <alignment vertical="center"/>
    </xf>
    <xf numFmtId="0" fontId="12" fillId="0" borderId="0" xfId="5" applyFont="1">
      <alignment vertical="center"/>
    </xf>
    <xf numFmtId="0" fontId="12" fillId="0" borderId="0" xfId="5" applyFont="1" applyAlignment="1">
      <alignment horizontal="left" vertical="center"/>
    </xf>
    <xf numFmtId="176" fontId="10" fillId="0" borderId="0" xfId="5" applyNumberFormat="1" applyFont="1">
      <alignment vertical="center"/>
    </xf>
    <xf numFmtId="176" fontId="14" fillId="0" borderId="0" xfId="5" applyNumberFormat="1" applyFont="1">
      <alignment vertical="center"/>
    </xf>
    <xf numFmtId="176" fontId="10" fillId="0" borderId="0" xfId="5" applyNumberFormat="1" applyFont="1" applyAlignment="1">
      <alignment horizontal="center" vertical="center"/>
    </xf>
    <xf numFmtId="38" fontId="10" fillId="0" borderId="0" xfId="5" applyNumberFormat="1" applyFont="1">
      <alignment vertical="center"/>
    </xf>
    <xf numFmtId="176" fontId="10" fillId="0" borderId="1" xfId="5" applyNumberFormat="1" applyFont="1" applyBorder="1" applyAlignment="1">
      <alignment horizontal="left" vertical="center"/>
    </xf>
    <xf numFmtId="176" fontId="10" fillId="0" borderId="1" xfId="5" applyNumberFormat="1" applyFont="1" applyBorder="1" applyAlignment="1">
      <alignment horizontal="center" vertical="center"/>
    </xf>
    <xf numFmtId="0" fontId="17" fillId="2" borderId="25" xfId="5" applyFont="1" applyFill="1" applyBorder="1" applyAlignment="1">
      <alignment horizontal="left" vertical="center"/>
    </xf>
    <xf numFmtId="0" fontId="17" fillId="2" borderId="25" xfId="5" applyFont="1" applyFill="1" applyBorder="1" applyAlignment="1">
      <alignment horizontal="center" vertical="center"/>
    </xf>
    <xf numFmtId="0" fontId="14" fillId="2" borderId="25" xfId="5" applyFont="1" applyFill="1" applyBorder="1" applyAlignment="1">
      <alignment horizontal="center" vertical="center"/>
    </xf>
    <xf numFmtId="0" fontId="14" fillId="2" borderId="25" xfId="5" applyFont="1" applyFill="1" applyBorder="1" applyAlignment="1">
      <alignment horizontal="center" vertical="center" wrapText="1"/>
    </xf>
    <xf numFmtId="38" fontId="17" fillId="0" borderId="0" xfId="5" applyNumberFormat="1" applyFont="1" applyAlignment="1">
      <alignment horizontal="left" vertical="center"/>
    </xf>
    <xf numFmtId="179" fontId="11" fillId="0" borderId="25" xfId="5" applyNumberFormat="1" applyFont="1" applyBorder="1">
      <alignment vertical="center"/>
    </xf>
    <xf numFmtId="38" fontId="11" fillId="0" borderId="25" xfId="1" applyFont="1" applyBorder="1" applyProtection="1">
      <alignment vertical="center"/>
    </xf>
    <xf numFmtId="38" fontId="11" fillId="0" borderId="25" xfId="5" applyNumberFormat="1" applyFont="1" applyBorder="1">
      <alignment vertical="center"/>
    </xf>
    <xf numFmtId="38" fontId="11" fillId="0" borderId="25" xfId="1" applyFont="1" applyBorder="1" applyAlignment="1" applyProtection="1">
      <alignment horizontal="right" vertical="center"/>
    </xf>
    <xf numFmtId="180" fontId="23" fillId="0" borderId="12" xfId="5" applyNumberFormat="1" applyFont="1" applyBorder="1" applyAlignment="1">
      <alignment horizontal="right" vertical="center" wrapText="1"/>
    </xf>
    <xf numFmtId="180" fontId="23" fillId="0" borderId="13" xfId="5" applyNumberFormat="1" applyFont="1" applyBorder="1" applyAlignment="1">
      <alignment horizontal="right" vertical="center" wrapText="1"/>
    </xf>
    <xf numFmtId="180" fontId="11" fillId="0" borderId="20" xfId="5" applyNumberFormat="1" applyFont="1" applyBorder="1">
      <alignment vertical="center"/>
    </xf>
    <xf numFmtId="179" fontId="23" fillId="0" borderId="15" xfId="5" applyNumberFormat="1" applyFont="1" applyBorder="1" applyAlignment="1">
      <alignment horizontal="right" vertical="center" wrapText="1"/>
    </xf>
    <xf numFmtId="177" fontId="23" fillId="0" borderId="4" xfId="5" applyNumberFormat="1" applyFont="1" applyBorder="1" applyAlignment="1">
      <alignment horizontal="right" vertical="center" wrapText="1"/>
    </xf>
    <xf numFmtId="177" fontId="11" fillId="0" borderId="19" xfId="5" applyNumberFormat="1" applyFont="1" applyBorder="1">
      <alignment vertical="center"/>
    </xf>
    <xf numFmtId="179" fontId="22" fillId="0" borderId="2" xfId="6" applyNumberFormat="1" applyFont="1" applyFill="1" applyBorder="1" applyProtection="1">
      <alignment vertical="center"/>
    </xf>
    <xf numFmtId="179" fontId="22" fillId="0" borderId="6" xfId="6" applyNumberFormat="1" applyFont="1" applyFill="1" applyBorder="1" applyProtection="1">
      <alignment vertical="center"/>
    </xf>
    <xf numFmtId="0" fontId="16" fillId="2" borderId="25" xfId="5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 vertical="center"/>
    </xf>
    <xf numFmtId="38" fontId="23" fillId="0" borderId="0" xfId="1" applyFont="1" applyFill="1" applyBorder="1" applyAlignment="1" applyProtection="1">
      <alignment horizontal="right" vertical="center" wrapText="1"/>
    </xf>
    <xf numFmtId="38" fontId="11" fillId="0" borderId="0" xfId="1" applyFont="1" applyBorder="1" applyProtection="1">
      <alignment vertical="center"/>
    </xf>
    <xf numFmtId="179" fontId="11" fillId="0" borderId="0" xfId="5" applyNumberFormat="1" applyFont="1">
      <alignment vertical="center"/>
    </xf>
    <xf numFmtId="179" fontId="10" fillId="2" borderId="0" xfId="5" applyNumberFormat="1" applyFont="1" applyFill="1" applyAlignment="1">
      <alignment horizontal="center" vertical="center"/>
    </xf>
    <xf numFmtId="0" fontId="10" fillId="2" borderId="0" xfId="5" applyFont="1" applyFill="1" applyAlignment="1">
      <alignment horizontal="center" vertical="center"/>
    </xf>
    <xf numFmtId="0" fontId="5" fillId="0" borderId="0" xfId="4" applyAlignment="1">
      <alignment horizontal="center" vertical="center"/>
    </xf>
    <xf numFmtId="181" fontId="10" fillId="0" borderId="0" xfId="1" applyNumberFormat="1" applyFont="1" applyBorder="1" applyProtection="1">
      <alignment vertical="center"/>
    </xf>
    <xf numFmtId="181" fontId="10" fillId="0" borderId="0" xfId="5" applyNumberFormat="1" applyFont="1">
      <alignment vertical="center"/>
    </xf>
    <xf numFmtId="38" fontId="12" fillId="2" borderId="0" xfId="5" applyNumberFormat="1" applyFont="1" applyFill="1">
      <alignment vertical="center"/>
    </xf>
    <xf numFmtId="0" fontId="10" fillId="3" borderId="0" xfId="5" applyFont="1" applyFill="1" applyAlignment="1">
      <alignment horizontal="center" vertical="center"/>
    </xf>
    <xf numFmtId="38" fontId="20" fillId="3" borderId="0" xfId="5" applyNumberFormat="1" applyFont="1" applyFill="1">
      <alignment vertical="center"/>
    </xf>
    <xf numFmtId="38" fontId="12" fillId="2" borderId="0" xfId="6" applyFont="1" applyFill="1" applyBorder="1" applyProtection="1">
      <alignment vertical="center"/>
    </xf>
    <xf numFmtId="38" fontId="17" fillId="0" borderId="0" xfId="6" applyFont="1" applyBorder="1" applyAlignment="1" applyProtection="1">
      <alignment horizontal="right" vertical="center"/>
    </xf>
    <xf numFmtId="38" fontId="12" fillId="0" borderId="0" xfId="5" applyNumberFormat="1" applyFont="1">
      <alignment vertical="center"/>
    </xf>
    <xf numFmtId="0" fontId="21" fillId="0" borderId="0" xfId="5" applyFont="1" applyAlignment="1">
      <alignment horizontal="left" vertical="center"/>
    </xf>
    <xf numFmtId="0" fontId="10" fillId="2" borderId="26" xfId="5" applyFont="1" applyFill="1" applyBorder="1" applyAlignment="1">
      <alignment horizontal="center" vertical="center"/>
    </xf>
    <xf numFmtId="38" fontId="22" fillId="0" borderId="9" xfId="1" applyFont="1" applyFill="1" applyBorder="1" applyProtection="1">
      <alignment vertical="center"/>
    </xf>
    <xf numFmtId="0" fontId="22" fillId="0" borderId="3" xfId="4" applyFont="1" applyBorder="1">
      <alignment vertical="center"/>
    </xf>
    <xf numFmtId="38" fontId="22" fillId="0" borderId="10" xfId="1" applyFont="1" applyFill="1" applyBorder="1" applyProtection="1">
      <alignment vertical="center"/>
    </xf>
    <xf numFmtId="0" fontId="22" fillId="0" borderId="11" xfId="4" applyFont="1" applyBorder="1">
      <alignment vertical="center"/>
    </xf>
    <xf numFmtId="0" fontId="12" fillId="0" borderId="24" xfId="5" applyFont="1" applyBorder="1" applyAlignment="1">
      <alignment horizontal="left" vertical="center"/>
    </xf>
    <xf numFmtId="176" fontId="10" fillId="0" borderId="24" xfId="5" applyNumberFormat="1" applyFont="1" applyBorder="1" applyAlignment="1">
      <alignment horizontal="left" vertical="center"/>
    </xf>
    <xf numFmtId="0" fontId="13" fillId="0" borderId="1" xfId="5" applyFont="1" applyBorder="1">
      <alignment vertical="center"/>
    </xf>
    <xf numFmtId="0" fontId="24" fillId="0" borderId="1" xfId="5" applyFont="1" applyBorder="1" applyAlignment="1">
      <alignment vertical="center" shrinkToFit="1"/>
    </xf>
    <xf numFmtId="176" fontId="12" fillId="0" borderId="1" xfId="5" applyNumberFormat="1" applyFont="1" applyBorder="1" applyAlignment="1">
      <alignment horizontal="left" vertical="center" shrinkToFit="1"/>
    </xf>
    <xf numFmtId="40" fontId="15" fillId="0" borderId="0" xfId="1" applyNumberFormat="1" applyFont="1" applyFill="1" applyBorder="1" applyAlignment="1">
      <alignment horizontal="right" vertical="center"/>
    </xf>
    <xf numFmtId="40" fontId="15" fillId="0" borderId="0" xfId="1" applyNumberFormat="1" applyFont="1" applyFill="1" applyBorder="1" applyAlignment="1">
      <alignment horizontal="right" vertical="center" wrapText="1"/>
    </xf>
    <xf numFmtId="40" fontId="15" fillId="0" borderId="0" xfId="1" applyNumberFormat="1" applyFont="1" applyFill="1" applyBorder="1" applyAlignment="1">
      <alignment horizontal="center" vertical="center"/>
    </xf>
    <xf numFmtId="0" fontId="10" fillId="0" borderId="0" xfId="5" applyFont="1" applyAlignment="1">
      <alignment vertical="top" wrapText="1"/>
    </xf>
    <xf numFmtId="179" fontId="23" fillId="0" borderId="28" xfId="5" applyNumberFormat="1" applyFont="1" applyBorder="1" applyAlignment="1">
      <alignment horizontal="right" vertical="center" wrapText="1"/>
    </xf>
    <xf numFmtId="177" fontId="23" fillId="0" borderId="6" xfId="5" applyNumberFormat="1" applyFont="1" applyBorder="1" applyAlignment="1">
      <alignment horizontal="right" vertical="center" wrapText="1"/>
    </xf>
    <xf numFmtId="179" fontId="11" fillId="0" borderId="37" xfId="5" applyNumberFormat="1" applyFont="1" applyBorder="1">
      <alignment vertical="center"/>
    </xf>
    <xf numFmtId="176" fontId="13" fillId="0" borderId="0" xfId="5" applyNumberFormat="1" applyFont="1" applyAlignment="1">
      <alignment horizontal="center" vertical="center" wrapText="1"/>
    </xf>
    <xf numFmtId="182" fontId="22" fillId="0" borderId="25" xfId="4" applyNumberFormat="1" applyFont="1" applyBorder="1" applyAlignment="1">
      <alignment horizontal="center" vertical="center"/>
    </xf>
    <xf numFmtId="176" fontId="13" fillId="3" borderId="24" xfId="5" applyNumberFormat="1" applyFont="1" applyFill="1" applyBorder="1" applyAlignment="1" applyProtection="1">
      <alignment horizontal="left" vertical="center"/>
      <protection locked="0"/>
    </xf>
    <xf numFmtId="176" fontId="10" fillId="3" borderId="24" xfId="5" applyNumberFormat="1" applyFont="1" applyFill="1" applyBorder="1" applyAlignment="1" applyProtection="1">
      <alignment horizontal="left" vertical="center"/>
      <protection locked="0"/>
    </xf>
    <xf numFmtId="179" fontId="11" fillId="3" borderId="29" xfId="5" applyNumberFormat="1" applyFont="1" applyFill="1" applyBorder="1" applyAlignment="1" applyProtection="1">
      <alignment horizontal="center" vertical="center"/>
      <protection locked="0"/>
    </xf>
    <xf numFmtId="0" fontId="11" fillId="3" borderId="30" xfId="5" applyFont="1" applyFill="1" applyBorder="1" applyAlignment="1" applyProtection="1">
      <alignment horizontal="center" vertical="center"/>
      <protection locked="0"/>
    </xf>
    <xf numFmtId="178" fontId="13" fillId="3" borderId="0" xfId="5" applyNumberFormat="1" applyFont="1" applyFill="1" applyAlignment="1" applyProtection="1">
      <alignment horizontal="center" vertical="center" wrapText="1"/>
      <protection locked="0"/>
    </xf>
    <xf numFmtId="179" fontId="11" fillId="3" borderId="25" xfId="5" applyNumberFormat="1" applyFont="1" applyFill="1" applyBorder="1" applyProtection="1">
      <alignment vertical="center"/>
      <protection locked="0"/>
    </xf>
    <xf numFmtId="0" fontId="25" fillId="0" borderId="0" xfId="5" applyFont="1">
      <alignment vertical="center"/>
    </xf>
    <xf numFmtId="0" fontId="12" fillId="0" borderId="18" xfId="5" applyFont="1" applyBorder="1" applyAlignment="1">
      <alignment horizontal="center" vertical="center"/>
    </xf>
    <xf numFmtId="0" fontId="12" fillId="0" borderId="24" xfId="5" applyFont="1" applyBorder="1" applyAlignment="1">
      <alignment horizontal="center" vertical="center"/>
    </xf>
    <xf numFmtId="0" fontId="12" fillId="0" borderId="16" xfId="5" applyFont="1" applyBorder="1" applyAlignment="1">
      <alignment horizontal="center" vertical="center"/>
    </xf>
    <xf numFmtId="0" fontId="12" fillId="0" borderId="21" xfId="5" applyFont="1" applyBorder="1" applyAlignment="1">
      <alignment horizontal="center" vertical="center"/>
    </xf>
    <xf numFmtId="0" fontId="12" fillId="0" borderId="17" xfId="5" applyFont="1" applyBorder="1" applyAlignment="1">
      <alignment horizontal="center" vertical="center"/>
    </xf>
    <xf numFmtId="0" fontId="12" fillId="0" borderId="33" xfId="5" applyFont="1" applyBorder="1" applyAlignment="1">
      <alignment horizontal="center" vertical="center"/>
    </xf>
    <xf numFmtId="0" fontId="12" fillId="0" borderId="22" xfId="5" applyFont="1" applyBorder="1" applyAlignment="1">
      <alignment horizontal="center" vertical="center"/>
    </xf>
    <xf numFmtId="0" fontId="12" fillId="0" borderId="34" xfId="5" applyFont="1" applyBorder="1" applyAlignment="1">
      <alignment horizontal="center" vertical="center"/>
    </xf>
    <xf numFmtId="0" fontId="10" fillId="0" borderId="35" xfId="5" applyFont="1" applyBorder="1" applyAlignment="1">
      <alignment horizontal="center" vertical="center" wrapText="1"/>
    </xf>
    <xf numFmtId="0" fontId="10" fillId="0" borderId="36" xfId="5" applyFont="1" applyBorder="1" applyAlignment="1">
      <alignment horizontal="center" vertical="center"/>
    </xf>
    <xf numFmtId="38" fontId="17" fillId="0" borderId="0" xfId="6" applyFont="1" applyFill="1" applyBorder="1" applyAlignment="1" applyProtection="1">
      <alignment horizontal="center" vertical="center"/>
    </xf>
    <xf numFmtId="0" fontId="17" fillId="0" borderId="4" xfId="5" applyFont="1" applyBorder="1" applyAlignment="1">
      <alignment horizontal="left" vertical="center"/>
    </xf>
    <xf numFmtId="0" fontId="17" fillId="0" borderId="5" xfId="5" applyFont="1" applyBorder="1" applyAlignment="1">
      <alignment horizontal="left" vertical="center"/>
    </xf>
    <xf numFmtId="0" fontId="17" fillId="0" borderId="6" xfId="5" applyFont="1" applyBorder="1" applyAlignment="1">
      <alignment horizontal="left" vertical="center"/>
    </xf>
    <xf numFmtId="0" fontId="17" fillId="0" borderId="11" xfId="5" applyFont="1" applyBorder="1" applyAlignment="1">
      <alignment horizontal="left" vertical="center"/>
    </xf>
    <xf numFmtId="0" fontId="17" fillId="2" borderId="0" xfId="5" applyFont="1" applyFill="1" applyAlignment="1">
      <alignment horizontal="left" vertical="center"/>
    </xf>
    <xf numFmtId="0" fontId="10" fillId="0" borderId="0" xfId="5" applyFont="1" applyAlignment="1">
      <alignment horizontal="center" vertical="center" textRotation="255"/>
    </xf>
    <xf numFmtId="0" fontId="7" fillId="0" borderId="25" xfId="5" applyFont="1" applyBorder="1" applyAlignment="1">
      <alignment horizontal="center" vertical="center"/>
    </xf>
    <xf numFmtId="0" fontId="10" fillId="2" borderId="23" xfId="5" applyFont="1" applyFill="1" applyBorder="1" applyAlignment="1">
      <alignment horizontal="center" vertical="center" wrapText="1"/>
    </xf>
    <xf numFmtId="0" fontId="10" fillId="2" borderId="26" xfId="5" applyFont="1" applyFill="1" applyBorder="1" applyAlignment="1">
      <alignment horizontal="center" vertical="center" wrapText="1"/>
    </xf>
    <xf numFmtId="38" fontId="11" fillId="0" borderId="23" xfId="1" applyFont="1" applyBorder="1" applyAlignment="1" applyProtection="1">
      <alignment horizontal="right" vertical="center"/>
    </xf>
    <xf numFmtId="38" fontId="11" fillId="0" borderId="26" xfId="1" applyFont="1" applyBorder="1" applyAlignment="1" applyProtection="1">
      <alignment horizontal="right" vertical="center"/>
    </xf>
    <xf numFmtId="38" fontId="10" fillId="0" borderId="0" xfId="1" applyFont="1" applyBorder="1" applyAlignment="1">
      <alignment horizontal="center" vertical="center"/>
    </xf>
    <xf numFmtId="0" fontId="5" fillId="0" borderId="2" xfId="4" applyBorder="1" applyAlignment="1">
      <alignment horizontal="center" vertical="center"/>
    </xf>
    <xf numFmtId="0" fontId="5" fillId="0" borderId="27" xfId="4" applyBorder="1" applyAlignment="1">
      <alignment horizontal="center" vertical="center"/>
    </xf>
    <xf numFmtId="0" fontId="5" fillId="0" borderId="3" xfId="4" applyBorder="1" applyAlignment="1">
      <alignment horizontal="center" vertical="center"/>
    </xf>
    <xf numFmtId="180" fontId="17" fillId="0" borderId="13" xfId="5" applyNumberFormat="1" applyFont="1" applyBorder="1" applyAlignment="1">
      <alignment horizontal="left" vertical="center"/>
    </xf>
    <xf numFmtId="180" fontId="17" fillId="0" borderId="14" xfId="5" applyNumberFormat="1" applyFont="1" applyBorder="1" applyAlignment="1">
      <alignment horizontal="left" vertical="center"/>
    </xf>
    <xf numFmtId="0" fontId="10" fillId="0" borderId="32" xfId="5" applyFont="1" applyBorder="1" applyAlignment="1">
      <alignment horizontal="center" vertical="center"/>
    </xf>
    <xf numFmtId="0" fontId="10" fillId="0" borderId="31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/>
    </xf>
    <xf numFmtId="0" fontId="10" fillId="0" borderId="11" xfId="5" applyFont="1" applyBorder="1" applyAlignment="1">
      <alignment horizontal="center" vertical="center"/>
    </xf>
    <xf numFmtId="0" fontId="17" fillId="2" borderId="23" xfId="5" applyFont="1" applyFill="1" applyBorder="1" applyAlignment="1">
      <alignment horizontal="left" vertical="center"/>
    </xf>
    <xf numFmtId="0" fontId="17" fillId="2" borderId="24" xfId="5" applyFont="1" applyFill="1" applyBorder="1" applyAlignment="1">
      <alignment horizontal="left" vertical="center"/>
    </xf>
    <xf numFmtId="0" fontId="10" fillId="0" borderId="0" xfId="5" applyFont="1" applyAlignment="1">
      <alignment horizontal="center" vertical="center"/>
    </xf>
    <xf numFmtId="0" fontId="10" fillId="0" borderId="16" xfId="5" applyFont="1" applyBorder="1" applyAlignment="1">
      <alignment horizontal="center" vertical="center"/>
    </xf>
    <xf numFmtId="0" fontId="10" fillId="0" borderId="17" xfId="5" applyFont="1" applyBorder="1" applyAlignment="1">
      <alignment horizontal="center" vertical="center"/>
    </xf>
  </cellXfs>
  <cellStyles count="11">
    <cellStyle name="桁区切り" xfId="1" builtinId="6"/>
    <cellStyle name="桁区切り 2" xfId="3" xr:uid="{00000000-0005-0000-0000-000002000000}"/>
    <cellStyle name="桁区切り 3" xfId="6" xr:uid="{00000000-0005-0000-0000-000003000000}"/>
    <cellStyle name="桁区切り 4" xfId="10" xr:uid="{00000000-0005-0000-0000-000004000000}"/>
    <cellStyle name="標準" xfId="0" builtinId="0"/>
    <cellStyle name="標準 2" xfId="2" xr:uid="{00000000-0005-0000-0000-000006000000}"/>
    <cellStyle name="標準 3" xfId="5" xr:uid="{00000000-0005-0000-0000-000007000000}"/>
    <cellStyle name="標準 4" xfId="7" xr:uid="{00000000-0005-0000-0000-000008000000}"/>
    <cellStyle name="標準 5" xfId="8" xr:uid="{00000000-0005-0000-0000-000009000000}"/>
    <cellStyle name="標準 6" xfId="9" xr:uid="{00000000-0005-0000-0000-00000A000000}"/>
    <cellStyle name="標準_家賃助成金計算書" xfId="4" xr:uid="{00000000-0005-0000-0000-00000B000000}"/>
  </cellStyles>
  <dxfs count="1">
    <dxf>
      <fill>
        <patternFill patternType="solid">
          <bgColor theme="0"/>
        </patternFill>
      </fill>
    </dxf>
  </dxfs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</sheetPr>
  <dimension ref="A1:J110"/>
  <sheetViews>
    <sheetView tabSelected="1" view="pageBreakPreview" zoomScale="90" zoomScaleNormal="100" zoomScaleSheetLayoutView="90" workbookViewId="0">
      <selection activeCell="C3" sqref="C3"/>
    </sheetView>
  </sheetViews>
  <sheetFormatPr defaultColWidth="9" defaultRowHeight="13.2"/>
  <cols>
    <col min="1" max="1" width="11.109375" style="2" customWidth="1"/>
    <col min="2" max="2" width="10.44140625" style="2" customWidth="1"/>
    <col min="3" max="3" width="16.33203125" style="16" customWidth="1"/>
    <col min="4" max="7" width="16.33203125" style="2" customWidth="1"/>
    <col min="8" max="8" width="13.109375" style="2" customWidth="1"/>
    <col min="9" max="9" width="25" style="2" customWidth="1"/>
    <col min="10" max="10" width="10.6640625" style="2" customWidth="1"/>
    <col min="11" max="16384" width="9" style="2"/>
  </cols>
  <sheetData>
    <row r="1" spans="1:10" ht="16.2">
      <c r="A1" s="1" t="s">
        <v>27</v>
      </c>
      <c r="D1" s="103" t="s">
        <v>39</v>
      </c>
    </row>
    <row r="2" spans="1:10" ht="16.2">
      <c r="B2" s="3"/>
      <c r="I2" s="91"/>
      <c r="J2" s="91"/>
    </row>
    <row r="3" spans="1:10" ht="17.25" customHeight="1">
      <c r="A3" s="105" t="s">
        <v>5</v>
      </c>
      <c r="B3" s="105"/>
      <c r="C3" s="97"/>
      <c r="D3" s="83" t="s">
        <v>10</v>
      </c>
      <c r="E3" s="98"/>
      <c r="F3" s="84"/>
      <c r="G3" s="84"/>
      <c r="H3" s="29"/>
      <c r="I3" s="91"/>
      <c r="J3" s="91"/>
    </row>
    <row r="4" spans="1:10" ht="17.25" customHeight="1">
      <c r="A4" s="104" t="s">
        <v>11</v>
      </c>
      <c r="B4" s="104"/>
      <c r="C4" s="85" t="str">
        <f>IF(DATEDIF(C3, E3, "Y")&gt;=5, "5年以上", "5年未満")</f>
        <v>5年未満</v>
      </c>
      <c r="D4" s="86" t="s">
        <v>28</v>
      </c>
      <c r="E4" s="42">
        <f>EDATE(EOMONTH(E3, 0) + 1, 24)</f>
        <v>763</v>
      </c>
      <c r="H4" s="43"/>
      <c r="I4" s="91"/>
      <c r="J4" s="91"/>
    </row>
    <row r="5" spans="1:10" ht="17.25" customHeight="1">
      <c r="A5" s="104"/>
      <c r="B5" s="104"/>
      <c r="C5" s="17"/>
      <c r="D5" s="87" t="s">
        <v>29</v>
      </c>
      <c r="E5" s="42">
        <f>EDATE(EOMONTH(E3, 0) + 1, 48)</f>
        <v>1493</v>
      </c>
      <c r="F5" s="15"/>
      <c r="G5" s="15"/>
      <c r="H5" s="29"/>
      <c r="I5" s="91"/>
      <c r="J5" s="91"/>
    </row>
    <row r="6" spans="1:10" ht="16.2" customHeight="1">
      <c r="A6" s="14"/>
      <c r="B6" s="14"/>
      <c r="C6" s="18"/>
      <c r="D6" s="12"/>
      <c r="E6" s="12"/>
      <c r="F6" s="12"/>
      <c r="G6" s="12"/>
      <c r="I6" s="91"/>
      <c r="J6" s="91"/>
    </row>
    <row r="7" spans="1:10" ht="15" customHeight="1">
      <c r="A7" s="13" t="s">
        <v>30</v>
      </c>
      <c r="B7" s="13"/>
      <c r="G7" s="37" t="s">
        <v>33</v>
      </c>
      <c r="J7" s="91"/>
    </row>
    <row r="8" spans="1:10" ht="15" customHeight="1">
      <c r="A8" s="106" t="s">
        <v>14</v>
      </c>
      <c r="B8" s="107"/>
      <c r="C8" s="108"/>
      <c r="D8" s="127" t="s">
        <v>4</v>
      </c>
      <c r="E8" s="128"/>
      <c r="F8" s="129"/>
      <c r="G8" s="6"/>
      <c r="H8" s="6"/>
    </row>
    <row r="9" spans="1:10" ht="15" customHeight="1">
      <c r="A9" s="109"/>
      <c r="B9" s="110"/>
      <c r="C9" s="111"/>
      <c r="D9" s="19" t="s">
        <v>36</v>
      </c>
      <c r="E9" s="19" t="s">
        <v>37</v>
      </c>
      <c r="F9" s="5" t="s">
        <v>19</v>
      </c>
      <c r="G9" s="32"/>
    </row>
    <row r="10" spans="1:10" ht="21.6" customHeight="1">
      <c r="A10" s="112" t="s">
        <v>25</v>
      </c>
      <c r="B10" s="132" t="s">
        <v>8</v>
      </c>
      <c r="C10" s="133"/>
      <c r="D10" s="59">
        <v>1287</v>
      </c>
      <c r="E10" s="79">
        <v>1037</v>
      </c>
      <c r="F10" s="80">
        <v>587</v>
      </c>
      <c r="G10" s="126">
        <v>3500</v>
      </c>
    </row>
    <row r="11" spans="1:10" ht="21.6" customHeight="1">
      <c r="A11" s="113"/>
      <c r="B11" s="134" t="s">
        <v>9</v>
      </c>
      <c r="C11" s="135"/>
      <c r="D11" s="60">
        <v>1037</v>
      </c>
      <c r="E11" s="81">
        <v>1037</v>
      </c>
      <c r="F11" s="82">
        <v>587</v>
      </c>
      <c r="G11" s="126"/>
    </row>
    <row r="12" spans="1:10" ht="21.6" customHeight="1">
      <c r="A12" s="112" t="s">
        <v>26</v>
      </c>
      <c r="B12" s="139" t="s">
        <v>8</v>
      </c>
      <c r="C12" s="140"/>
      <c r="D12" s="59">
        <v>1415</v>
      </c>
      <c r="E12" s="79">
        <v>1140</v>
      </c>
      <c r="F12" s="80">
        <v>645</v>
      </c>
      <c r="G12" s="126">
        <v>3850</v>
      </c>
    </row>
    <row r="13" spans="1:10" ht="21.6" customHeight="1">
      <c r="A13" s="113"/>
      <c r="B13" s="134" t="s">
        <v>9</v>
      </c>
      <c r="C13" s="135"/>
      <c r="D13" s="60">
        <v>1140</v>
      </c>
      <c r="E13" s="81">
        <v>1140</v>
      </c>
      <c r="F13" s="82">
        <v>645</v>
      </c>
      <c r="G13" s="126"/>
    </row>
    <row r="14" spans="1:10" ht="16.2" customHeight="1">
      <c r="A14" s="32"/>
      <c r="B14" s="32"/>
      <c r="C14" s="33"/>
      <c r="D14" s="34"/>
      <c r="E14" s="35"/>
      <c r="F14" s="34"/>
      <c r="G14" s="6"/>
    </row>
    <row r="15" spans="1:10" ht="20.25" customHeight="1" thickBot="1">
      <c r="A15" s="36" t="s">
        <v>20</v>
      </c>
      <c r="C15" s="20"/>
      <c r="D15" s="4"/>
      <c r="F15" s="11"/>
      <c r="G15" s="37"/>
    </row>
    <row r="16" spans="1:10" ht="17.25" customHeight="1" thickBot="1">
      <c r="A16" s="136" t="s">
        <v>6</v>
      </c>
      <c r="B16" s="137"/>
      <c r="C16" s="99"/>
      <c r="D16" s="100" t="s">
        <v>40</v>
      </c>
      <c r="E16" s="78" t="s">
        <v>7</v>
      </c>
      <c r="F16" s="138"/>
      <c r="G16" s="138"/>
    </row>
    <row r="17" spans="1:8" s="22" customFormat="1" ht="21.6" customHeight="1">
      <c r="A17" s="130" t="s">
        <v>16</v>
      </c>
      <c r="B17" s="131"/>
      <c r="C17" s="53" t="e">
        <f>VLOOKUP($C$16,部屋情報!$A$1:$C$33,2,1)</f>
        <v>#N/A</v>
      </c>
      <c r="D17" s="54" t="e">
        <f>VLOOKUP($D$16,部屋情報!$A$1:$C$33,2,1)</f>
        <v>#N/A</v>
      </c>
      <c r="E17" s="55">
        <f>_xlfn.AGGREGATE(9,6,C17:D17)</f>
        <v>0</v>
      </c>
      <c r="F17" s="40"/>
      <c r="G17" s="40"/>
      <c r="H17" s="38"/>
    </row>
    <row r="18" spans="1:8" ht="21.6" customHeight="1">
      <c r="A18" s="115" t="s">
        <v>17</v>
      </c>
      <c r="B18" s="116"/>
      <c r="C18" s="56">
        <f>IF(E3&lt;DATE(2025,4,1),G10,G12)</f>
        <v>3500</v>
      </c>
      <c r="D18" s="57">
        <f>IF(E3&lt;DATE(2025,4,1),G10,G12)</f>
        <v>3500</v>
      </c>
      <c r="E18" s="58"/>
      <c r="F18" s="26"/>
      <c r="G18" s="26"/>
      <c r="H18" s="38"/>
    </row>
    <row r="19" spans="1:8" ht="21.6" customHeight="1">
      <c r="A19" s="117" t="s">
        <v>18</v>
      </c>
      <c r="B19" s="118"/>
      <c r="C19" s="92" t="e">
        <f>IF(C18=G10,ROUNDDOWN(C17*C18,-2),ROUNDUP(C17*C18,-2))</f>
        <v>#N/A</v>
      </c>
      <c r="D19" s="93" t="e">
        <f>IF(D18=G10,ROUNDDOWN(D17*D18,-2),ROUNDUP(D17*D18,-2))</f>
        <v>#N/A</v>
      </c>
      <c r="E19" s="94">
        <f>_xlfn.AGGREGATE(9,6,C19:D19)</f>
        <v>0</v>
      </c>
      <c r="F19" s="39"/>
      <c r="G19" s="39"/>
      <c r="H19" s="38"/>
    </row>
    <row r="20" spans="1:8" ht="16.2" customHeight="1">
      <c r="A20" s="31"/>
      <c r="B20" s="31"/>
      <c r="C20" s="30"/>
      <c r="D20" s="30"/>
    </row>
    <row r="21" spans="1:8" ht="17.25" customHeight="1">
      <c r="A21" s="77" t="s">
        <v>34</v>
      </c>
      <c r="B21" s="31"/>
      <c r="C21" s="95" t="s">
        <v>38</v>
      </c>
      <c r="D21" s="101"/>
    </row>
    <row r="22" spans="1:8" ht="100.8" customHeight="1">
      <c r="A22" s="44"/>
      <c r="B22" s="45" t="s">
        <v>15</v>
      </c>
      <c r="C22" s="46" t="s">
        <v>21</v>
      </c>
      <c r="D22" s="47" t="s">
        <v>35</v>
      </c>
      <c r="E22" s="47" t="s">
        <v>24</v>
      </c>
    </row>
    <row r="23" spans="1:8" ht="22.8" customHeight="1">
      <c r="A23" s="96">
        <f>DATE($D$21,4,1)</f>
        <v>92</v>
      </c>
      <c r="B23" s="102"/>
      <c r="C23" s="49" cm="1">
        <f t="array" ref="C23">INDEX($D$10:$F$13,_xlfn.IFS(AND($E$3&lt;=DATE(2025,3,31),$C$4="5年未満"),1,AND($E$3&lt;=DATE(2025,3,31),$C$4&lt;&gt;"5年未満"),2,AND($E$3&gt;DATE(2025,3,31),$C$4="5年未満"),3,TRUE,4),_xlfn.IFS(A23&lt;$E$4,1,A23&lt;$E$5,2,TRUE,3))</f>
        <v>1287</v>
      </c>
      <c r="D23" s="51">
        <f>ROUNDDOWN(ROUNDDOWN($E$17*C23,0)*2*B23/30,0)</f>
        <v>0</v>
      </c>
      <c r="E23" s="49">
        <f>ROUNDDOWN($E$19*B23/30,-1)</f>
        <v>0</v>
      </c>
    </row>
    <row r="24" spans="1:8" ht="22.8" customHeight="1">
      <c r="A24" s="96">
        <f>DATE($D$21,5,1)</f>
        <v>122</v>
      </c>
      <c r="B24" s="102"/>
      <c r="C24" s="49" cm="1">
        <f t="array" ref="C24">INDEX($D$10:$F$13,_xlfn.IFS(AND($E$3&lt;=DATE(2025,3,31),$C$4="5年未満"),1,AND($E$3&lt;=DATE(2025,3,31),$C$4&lt;&gt;"5年未満"),2,AND($E$3&gt;DATE(2025,3,31),$C$4="5年未満"),3,TRUE,4),_xlfn.IFS(A24&lt;$E$4,1,A24&lt;$E$5,2,TRUE,3))</f>
        <v>1287</v>
      </c>
      <c r="D24" s="51">
        <f>ROUNDDOWN(ROUNDDOWN($E$17*C24,0)*2*B24/30,0)</f>
        <v>0</v>
      </c>
      <c r="E24" s="49">
        <f t="shared" ref="E24:E34" si="0">ROUNDDOWN($E$19*B24/30,-1)</f>
        <v>0</v>
      </c>
    </row>
    <row r="25" spans="1:8" ht="22.8" customHeight="1">
      <c r="A25" s="96">
        <f>DATE($D$21,6,1)</f>
        <v>153</v>
      </c>
      <c r="B25" s="102"/>
      <c r="C25" s="49" cm="1">
        <f t="array" ref="C25">INDEX($D$10:$F$13,_xlfn.IFS(AND($E$3&lt;=DATE(2025,3,31),$C$4="5年未満"),1,AND($E$3&lt;=DATE(2025,3,31),$C$4&lt;&gt;"5年未満"),2,AND($E$3&gt;DATE(2025,3,31),$C$4="5年未満"),3,TRUE,4),_xlfn.IFS(A25&lt;$E$4,1,A25&lt;$E$5,2,TRUE,3))</f>
        <v>1287</v>
      </c>
      <c r="D25" s="51">
        <f t="shared" ref="D25:D34" si="1">ROUNDDOWN(ROUNDDOWN($E$17*C25,0)*2*B25/30,0)</f>
        <v>0</v>
      </c>
      <c r="E25" s="49">
        <f t="shared" si="0"/>
        <v>0</v>
      </c>
    </row>
    <row r="26" spans="1:8" ht="22.8" customHeight="1">
      <c r="A26" s="96">
        <f>DATE($D$21,7,1)</f>
        <v>183</v>
      </c>
      <c r="B26" s="102"/>
      <c r="C26" s="49" cm="1">
        <f t="array" ref="C26">INDEX($D$10:$F$13,_xlfn.IFS(AND($E$3&lt;=DATE(2025,3,31),$C$4="5年未満"),1,AND($E$3&lt;=DATE(2025,3,31),$C$4&lt;&gt;"5年未満"),2,AND($E$3&gt;DATE(2025,3,31),$C$4="5年未満"),3,TRUE,4),_xlfn.IFS(A26&lt;$E$4,1,A26&lt;$E$5,2,TRUE,3))</f>
        <v>1287</v>
      </c>
      <c r="D26" s="51">
        <f t="shared" si="1"/>
        <v>0</v>
      </c>
      <c r="E26" s="49">
        <f t="shared" si="0"/>
        <v>0</v>
      </c>
    </row>
    <row r="27" spans="1:8" ht="22.8" customHeight="1">
      <c r="A27" s="96">
        <f>DATE($D$21,8,1)</f>
        <v>214</v>
      </c>
      <c r="B27" s="102"/>
      <c r="C27" s="49" cm="1">
        <f t="array" ref="C27">INDEX($D$10:$F$13,_xlfn.IFS(AND($E$3&lt;=DATE(2025,3,31),$C$4="5年未満"),1,AND($E$3&lt;=DATE(2025,3,31),$C$4&lt;&gt;"5年未満"),2,AND($E$3&gt;DATE(2025,3,31),$C$4="5年未満"),3,TRUE,4),_xlfn.IFS(A27&lt;$E$4,1,A27&lt;$E$5,2,TRUE,3))</f>
        <v>1287</v>
      </c>
      <c r="D27" s="51">
        <f t="shared" si="1"/>
        <v>0</v>
      </c>
      <c r="E27" s="49">
        <f t="shared" si="0"/>
        <v>0</v>
      </c>
    </row>
    <row r="28" spans="1:8" ht="22.8" customHeight="1">
      <c r="A28" s="96">
        <f>DATE($D$21,9,1)</f>
        <v>245</v>
      </c>
      <c r="B28" s="102"/>
      <c r="C28" s="49" cm="1">
        <f t="array" ref="C28">INDEX($D$10:$F$13,_xlfn.IFS(AND($E$3&lt;=DATE(2025,3,31),$C$4="5年未満"),1,AND($E$3&lt;=DATE(2025,3,31),$C$4&lt;&gt;"5年未満"),2,AND($E$3&gt;DATE(2025,3,31),$C$4="5年未満"),3,TRUE,4),_xlfn.IFS(A28&lt;$E$4,1,A28&lt;$E$5,2,TRUE,3))</f>
        <v>1287</v>
      </c>
      <c r="D28" s="51">
        <f t="shared" si="1"/>
        <v>0</v>
      </c>
      <c r="E28" s="49">
        <f t="shared" si="0"/>
        <v>0</v>
      </c>
    </row>
    <row r="29" spans="1:8" ht="22.8" customHeight="1">
      <c r="A29" s="96">
        <f>DATE($D$21,10,1)</f>
        <v>275</v>
      </c>
      <c r="B29" s="102"/>
      <c r="C29" s="49" cm="1">
        <f t="array" ref="C29">INDEX($D$10:$F$13,_xlfn.IFS(AND($E$3&lt;=DATE(2025,3,31),$C$4="5年未満"),1,AND($E$3&lt;=DATE(2025,3,31),$C$4&lt;&gt;"5年未満"),2,AND($E$3&gt;DATE(2025,3,31),$C$4="5年未満"),3,TRUE,4),_xlfn.IFS(A29&lt;$E$4,1,A29&lt;$E$5,2,TRUE,3))</f>
        <v>1287</v>
      </c>
      <c r="D29" s="51">
        <f t="shared" si="1"/>
        <v>0</v>
      </c>
      <c r="E29" s="49">
        <f t="shared" si="0"/>
        <v>0</v>
      </c>
    </row>
    <row r="30" spans="1:8" ht="22.8" customHeight="1">
      <c r="A30" s="96">
        <f>DATE($D$21,11,1)</f>
        <v>306</v>
      </c>
      <c r="B30" s="102"/>
      <c r="C30" s="49" cm="1">
        <f t="array" ref="C30">INDEX($D$10:$F$13,_xlfn.IFS(AND($E$3&lt;=DATE(2025,3,31),$C$4="5年未満"),1,AND($E$3&lt;=DATE(2025,3,31),$C$4&lt;&gt;"5年未満"),2,AND($E$3&gt;DATE(2025,3,31),$C$4="5年未満"),3,TRUE,4),_xlfn.IFS(A30&lt;$E$4,1,A30&lt;$E$5,2,TRUE,3))</f>
        <v>1287</v>
      </c>
      <c r="D30" s="51">
        <f t="shared" si="1"/>
        <v>0</v>
      </c>
      <c r="E30" s="49">
        <f t="shared" si="0"/>
        <v>0</v>
      </c>
    </row>
    <row r="31" spans="1:8" ht="22.8" customHeight="1">
      <c r="A31" s="96">
        <f>DATE($D$21,12,1)</f>
        <v>336</v>
      </c>
      <c r="B31" s="102"/>
      <c r="C31" s="49" cm="1">
        <f t="array" ref="C31">INDEX($D$10:$F$13,_xlfn.IFS(AND($E$3&lt;=DATE(2025,3,31),$C$4="5年未満"),1,AND($E$3&lt;=DATE(2025,3,31),$C$4&lt;&gt;"5年未満"),2,AND($E$3&gt;DATE(2025,3,31),$C$4="5年未満"),3,TRUE,4),_xlfn.IFS(A31&lt;$E$4,1,A31&lt;$E$5,2,TRUE,3))</f>
        <v>1287</v>
      </c>
      <c r="D31" s="51">
        <f t="shared" si="1"/>
        <v>0</v>
      </c>
      <c r="E31" s="49">
        <f t="shared" si="0"/>
        <v>0</v>
      </c>
    </row>
    <row r="32" spans="1:8" ht="22.8" customHeight="1">
      <c r="A32" s="96">
        <f>DATE($D$21+1,1,1)</f>
        <v>367</v>
      </c>
      <c r="B32" s="102"/>
      <c r="C32" s="49" cm="1">
        <f t="array" ref="C32">INDEX($D$10:$F$13,_xlfn.IFS(AND($E$3&lt;=DATE(2025,3,31),$C$4="5年未満"),1,AND($E$3&lt;=DATE(2025,3,31),$C$4&lt;&gt;"5年未満"),2,AND($E$3&gt;DATE(2025,3,31),$C$4="5年未満"),3,TRUE,4),_xlfn.IFS(A32&lt;$E$4,1,A32&lt;$E$5,2,TRUE,3))</f>
        <v>1287</v>
      </c>
      <c r="D32" s="51">
        <f t="shared" si="1"/>
        <v>0</v>
      </c>
      <c r="E32" s="49">
        <f t="shared" si="0"/>
        <v>0</v>
      </c>
    </row>
    <row r="33" spans="1:7" ht="22.8" customHeight="1">
      <c r="A33" s="96">
        <f>DATE($D$21+1,2,1)</f>
        <v>398</v>
      </c>
      <c r="B33" s="102"/>
      <c r="C33" s="49" cm="1">
        <f t="array" ref="C33">INDEX($D$10:$F$13,_xlfn.IFS(AND($E$3&lt;=DATE(2025,3,31),$C$4="5年未満"),1,AND($E$3&lt;=DATE(2025,3,31),$C$4&lt;&gt;"5年未満"),2,AND($E$3&gt;DATE(2025,3,31),$C$4="5年未満"),3,TRUE,4),_xlfn.IFS(A33&lt;$E$4,1,A33&lt;$E$5,2,TRUE,3))</f>
        <v>1287</v>
      </c>
      <c r="D33" s="51">
        <f t="shared" si="1"/>
        <v>0</v>
      </c>
      <c r="E33" s="49">
        <f t="shared" si="0"/>
        <v>0</v>
      </c>
    </row>
    <row r="34" spans="1:7" ht="22.8" customHeight="1">
      <c r="A34" s="96">
        <f>DATE($D$21+1,3,1)</f>
        <v>426</v>
      </c>
      <c r="B34" s="102"/>
      <c r="C34" s="49" cm="1">
        <f t="array" ref="C34">INDEX($D$10:$F$13,_xlfn.IFS(AND($E$3&lt;=DATE(2025,3,31),$C$4="5年未満"),1,AND($E$3&lt;=DATE(2025,3,31),$C$4&lt;&gt;"5年未満"),2,AND($E$3&gt;DATE(2025,3,31),$C$4="5年未満"),3,TRUE,4),_xlfn.IFS(A34&lt;$E$4,1,A34&lt;$E$5,2,TRUE,3))</f>
        <v>1287</v>
      </c>
      <c r="D34" s="51">
        <f t="shared" si="1"/>
        <v>0</v>
      </c>
      <c r="E34" s="49">
        <f t="shared" si="0"/>
        <v>0</v>
      </c>
    </row>
    <row r="35" spans="1:7" ht="22.8" customHeight="1">
      <c r="A35" s="121" t="s">
        <v>13</v>
      </c>
      <c r="B35" s="121"/>
      <c r="C35" s="121"/>
      <c r="D35" s="50">
        <f>SUM(D23:D34)</f>
        <v>0</v>
      </c>
      <c r="E35" s="49">
        <f>SUM(E23:E34)</f>
        <v>0</v>
      </c>
    </row>
    <row r="36" spans="1:7" ht="22.8" customHeight="1">
      <c r="A36" s="6" t="s">
        <v>12</v>
      </c>
      <c r="B36" s="62"/>
      <c r="C36" s="62"/>
      <c r="D36" s="63"/>
      <c r="E36" s="64"/>
      <c r="F36" s="64"/>
      <c r="G36" s="65"/>
    </row>
    <row r="37" spans="1:7" ht="15.6" customHeight="1">
      <c r="A37" s="31"/>
      <c r="B37" s="31"/>
      <c r="C37" s="30"/>
      <c r="D37" s="30"/>
    </row>
    <row r="38" spans="1:7" ht="48.6" customHeight="1">
      <c r="A38" s="122" t="s">
        <v>23</v>
      </c>
      <c r="B38" s="123"/>
      <c r="C38" s="61" t="s">
        <v>22</v>
      </c>
      <c r="D38" s="31"/>
    </row>
    <row r="39" spans="1:7" ht="26.4" customHeight="1">
      <c r="A39" s="124">
        <f>ROUNDDOWN(E35*1.1,0)</f>
        <v>0</v>
      </c>
      <c r="B39" s="125"/>
      <c r="C39" s="52">
        <f>A39-D35</f>
        <v>0</v>
      </c>
      <c r="D39" s="48"/>
    </row>
    <row r="40" spans="1:7" ht="15.6" customHeight="1">
      <c r="A40" s="31"/>
      <c r="B40" s="31"/>
      <c r="C40" s="30"/>
      <c r="D40" s="30"/>
    </row>
    <row r="41" spans="1:7" ht="17.25" customHeight="1">
      <c r="A41" s="31"/>
      <c r="B41" s="31"/>
      <c r="C41" s="30"/>
      <c r="D41" s="30"/>
    </row>
    <row r="42" spans="1:7" ht="17.25" customHeight="1">
      <c r="A42" s="31"/>
      <c r="B42" s="31"/>
      <c r="C42" s="30"/>
      <c r="D42" s="30"/>
    </row>
    <row r="43" spans="1:7" ht="17.25" customHeight="1">
      <c r="A43" s="31"/>
      <c r="B43" s="31"/>
      <c r="C43" s="30"/>
      <c r="D43" s="30"/>
    </row>
    <row r="44" spans="1:7" ht="17.25" customHeight="1">
      <c r="A44" s="31"/>
      <c r="B44" s="31"/>
      <c r="C44" s="30"/>
      <c r="D44" s="30"/>
    </row>
    <row r="45" spans="1:7" ht="17.25" customHeight="1">
      <c r="A45" s="31"/>
      <c r="B45" s="31"/>
      <c r="C45" s="30"/>
      <c r="D45" s="30"/>
    </row>
    <row r="46" spans="1:7" ht="17.25" customHeight="1">
      <c r="A46" s="31"/>
      <c r="B46" s="31"/>
      <c r="C46" s="30"/>
      <c r="D46" s="30"/>
    </row>
    <row r="47" spans="1:7" ht="17.25" customHeight="1">
      <c r="A47" s="31"/>
      <c r="B47" s="31"/>
      <c r="C47" s="30"/>
      <c r="D47" s="30"/>
    </row>
    <row r="48" spans="1:7" ht="17.25" customHeight="1">
      <c r="A48" s="31"/>
      <c r="B48" s="31"/>
      <c r="C48" s="30"/>
      <c r="D48" s="30"/>
    </row>
    <row r="49" spans="1:4" ht="17.25" customHeight="1">
      <c r="A49" s="31"/>
      <c r="B49" s="31"/>
      <c r="C49" s="30"/>
      <c r="D49" s="30"/>
    </row>
    <row r="50" spans="1:4" ht="17.25" customHeight="1">
      <c r="A50" s="31"/>
      <c r="B50" s="31"/>
      <c r="C50" s="30"/>
      <c r="D50" s="30"/>
    </row>
    <row r="51" spans="1:4" ht="41.4" customHeight="1">
      <c r="A51" s="31"/>
      <c r="B51" s="31"/>
      <c r="C51" s="30"/>
      <c r="D51" s="30"/>
    </row>
    <row r="52" spans="1:4" customFormat="1" ht="17.25" customHeight="1">
      <c r="C52" s="119"/>
      <c r="D52" s="119"/>
    </row>
    <row r="53" spans="1:4" ht="17.25" customHeight="1">
      <c r="A53" s="119"/>
      <c r="B53" s="119"/>
      <c r="C53" s="66"/>
      <c r="D53" s="67"/>
    </row>
    <row r="54" spans="1:4" ht="17.25" customHeight="1">
      <c r="A54" s="120"/>
      <c r="C54" s="2"/>
    </row>
    <row r="55" spans="1:4" ht="17.25" customHeight="1">
      <c r="A55" s="120"/>
      <c r="C55" s="2"/>
    </row>
    <row r="56" spans="1:4" ht="17.25" customHeight="1">
      <c r="A56" s="120"/>
      <c r="C56" s="2"/>
    </row>
    <row r="57" spans="1:4" ht="17.25" customHeight="1">
      <c r="A57" s="120"/>
      <c r="C57" s="2"/>
    </row>
    <row r="58" spans="1:4" ht="17.25" customHeight="1">
      <c r="A58" s="120"/>
      <c r="C58" s="2"/>
    </row>
    <row r="59" spans="1:4" ht="17.25" customHeight="1">
      <c r="A59" s="120"/>
      <c r="C59" s="2"/>
    </row>
    <row r="60" spans="1:4" ht="17.25" customHeight="1">
      <c r="A60" s="120"/>
      <c r="C60" s="2"/>
    </row>
    <row r="61" spans="1:4" ht="17.25" customHeight="1">
      <c r="A61" s="120"/>
      <c r="C61" s="2"/>
    </row>
    <row r="62" spans="1:4" ht="17.25" customHeight="1">
      <c r="A62" s="120"/>
      <c r="C62" s="2"/>
    </row>
    <row r="63" spans="1:4" ht="17.25" customHeight="1">
      <c r="A63" s="120"/>
      <c r="C63" s="2"/>
    </row>
    <row r="64" spans="1:4" ht="17.25" customHeight="1">
      <c r="A64" s="120"/>
      <c r="C64" s="2"/>
    </row>
    <row r="65" spans="1:8" ht="17.25" customHeight="1">
      <c r="A65" s="120"/>
      <c r="C65" s="2"/>
    </row>
    <row r="66" spans="1:8" ht="17.25" customHeight="1">
      <c r="A66" s="120"/>
      <c r="B66" s="24"/>
    </row>
    <row r="67" spans="1:8" ht="17.25" customHeight="1">
      <c r="A67" s="120"/>
      <c r="B67" s="68"/>
      <c r="C67" s="69"/>
      <c r="D67" s="69"/>
      <c r="E67" s="41"/>
      <c r="G67" s="26"/>
      <c r="H67" s="26"/>
    </row>
    <row r="68" spans="1:8" ht="17.25" customHeight="1">
      <c r="A68" s="120"/>
      <c r="B68" s="68"/>
      <c r="C68" s="69"/>
      <c r="D68" s="69"/>
      <c r="E68" s="41"/>
      <c r="G68" s="26"/>
      <c r="H68" s="26"/>
    </row>
    <row r="69" spans="1:8" ht="17.25" customHeight="1">
      <c r="A69" s="120"/>
      <c r="B69" s="68"/>
      <c r="C69" s="69"/>
      <c r="D69" s="69"/>
      <c r="E69" s="41"/>
      <c r="G69" s="26"/>
      <c r="H69" s="26"/>
    </row>
    <row r="70" spans="1:8" ht="17.25" customHeight="1">
      <c r="A70" s="120"/>
      <c r="B70" s="68"/>
      <c r="C70" s="69"/>
      <c r="D70" s="69"/>
      <c r="E70" s="41"/>
      <c r="G70" s="26"/>
      <c r="H70" s="26"/>
    </row>
    <row r="71" spans="1:8" ht="17.25" customHeight="1">
      <c r="A71" s="120"/>
      <c r="B71" s="68"/>
      <c r="C71" s="69"/>
      <c r="D71" s="69"/>
      <c r="E71" s="41"/>
      <c r="G71" s="26"/>
      <c r="H71" s="26"/>
    </row>
    <row r="72" spans="1:8" ht="17.25" customHeight="1">
      <c r="A72" s="120"/>
      <c r="B72" s="68"/>
      <c r="C72" s="69"/>
      <c r="D72" s="69"/>
      <c r="E72" s="41"/>
      <c r="G72" s="26"/>
      <c r="H72" s="26"/>
    </row>
    <row r="73" spans="1:8" ht="17.25" customHeight="1">
      <c r="A73" s="120"/>
      <c r="B73" s="68"/>
      <c r="C73" s="69"/>
      <c r="D73" s="69"/>
      <c r="E73" s="41"/>
      <c r="G73" s="26"/>
      <c r="H73" s="26"/>
    </row>
    <row r="74" spans="1:8" ht="17.25" customHeight="1">
      <c r="A74" s="120"/>
      <c r="B74" s="68"/>
      <c r="C74" s="69"/>
      <c r="D74" s="69"/>
      <c r="E74" s="41"/>
      <c r="G74" s="26"/>
      <c r="H74" s="26"/>
    </row>
    <row r="75" spans="1:8" ht="17.25" customHeight="1">
      <c r="A75" s="120"/>
      <c r="B75" s="68"/>
      <c r="C75" s="69"/>
      <c r="D75" s="69"/>
      <c r="E75" s="41"/>
      <c r="G75" s="26"/>
      <c r="H75" s="26"/>
    </row>
    <row r="76" spans="1:8" ht="17.25" customHeight="1">
      <c r="A76" s="120"/>
      <c r="B76" s="68"/>
      <c r="C76" s="69"/>
      <c r="D76" s="69"/>
      <c r="E76" s="41"/>
      <c r="G76" s="26"/>
      <c r="H76" s="26"/>
    </row>
    <row r="77" spans="1:8" ht="17.25" customHeight="1">
      <c r="A77" s="120"/>
      <c r="B77" s="68"/>
      <c r="C77" s="69"/>
      <c r="D77" s="69"/>
      <c r="E77" s="41"/>
      <c r="G77" s="26"/>
      <c r="H77" s="26"/>
    </row>
    <row r="78" spans="1:8" ht="17.25" customHeight="1">
      <c r="A78" s="120"/>
      <c r="B78" s="68"/>
      <c r="C78" s="69"/>
      <c r="D78" s="69"/>
      <c r="E78" s="41"/>
      <c r="G78" s="26"/>
      <c r="H78" s="26"/>
    </row>
    <row r="79" spans="1:8" ht="17.25" customHeight="1">
      <c r="A79" s="120"/>
      <c r="B79" s="24"/>
      <c r="C79" s="70"/>
      <c r="D79" s="70"/>
      <c r="E79" s="71"/>
    </row>
    <row r="80" spans="1:8" ht="17.25" customHeight="1">
      <c r="A80" s="120"/>
      <c r="B80" s="68"/>
      <c r="C80" s="69"/>
      <c r="D80" s="70"/>
      <c r="E80" s="41"/>
      <c r="F80" s="26"/>
      <c r="G80" s="26"/>
      <c r="H80" s="26"/>
    </row>
    <row r="81" spans="1:9" ht="17.25" customHeight="1">
      <c r="A81" s="120"/>
      <c r="B81" s="68"/>
      <c r="C81" s="69"/>
      <c r="D81" s="70"/>
      <c r="E81" s="41"/>
      <c r="F81" s="26"/>
      <c r="G81" s="26"/>
      <c r="H81" s="26"/>
    </row>
    <row r="82" spans="1:9" ht="17.25" customHeight="1">
      <c r="A82" s="120"/>
      <c r="B82" s="68"/>
      <c r="C82" s="69"/>
      <c r="D82" s="70"/>
      <c r="E82" s="41"/>
      <c r="F82" s="26"/>
      <c r="G82" s="26"/>
      <c r="H82" s="26"/>
    </row>
    <row r="83" spans="1:9" ht="17.25" customHeight="1">
      <c r="A83" s="120"/>
      <c r="B83" s="68"/>
      <c r="C83" s="69"/>
      <c r="D83" s="70"/>
      <c r="E83" s="41"/>
      <c r="F83" s="26"/>
      <c r="G83" s="26"/>
      <c r="H83" s="26"/>
    </row>
    <row r="84" spans="1:9" ht="17.25" customHeight="1">
      <c r="A84" s="120"/>
      <c r="B84" s="68"/>
      <c r="C84" s="69"/>
      <c r="D84" s="70"/>
      <c r="E84" s="41"/>
      <c r="F84" s="26"/>
      <c r="G84" s="26"/>
      <c r="H84" s="26"/>
    </row>
    <row r="85" spans="1:9" ht="17.25" customHeight="1">
      <c r="A85" s="120"/>
      <c r="B85" s="68"/>
      <c r="C85" s="69"/>
      <c r="D85" s="70"/>
      <c r="E85" s="41"/>
      <c r="F85" s="26"/>
      <c r="G85" s="26"/>
      <c r="H85" s="26"/>
    </row>
    <row r="86" spans="1:9" ht="17.25" customHeight="1">
      <c r="A86" s="120"/>
      <c r="B86" s="68"/>
      <c r="C86" s="69"/>
      <c r="D86" s="70"/>
      <c r="E86" s="41"/>
      <c r="F86" s="26"/>
      <c r="G86" s="26"/>
      <c r="H86" s="26"/>
    </row>
    <row r="87" spans="1:9" ht="17.25" customHeight="1">
      <c r="A87" s="120"/>
      <c r="B87" s="68"/>
      <c r="C87" s="69"/>
      <c r="D87" s="70"/>
      <c r="E87" s="41"/>
      <c r="F87" s="26"/>
      <c r="G87" s="26"/>
      <c r="H87" s="26"/>
    </row>
    <row r="88" spans="1:9" ht="17.25" customHeight="1">
      <c r="A88" s="120"/>
      <c r="B88" s="68"/>
      <c r="C88" s="69"/>
      <c r="D88" s="70"/>
      <c r="E88" s="41"/>
      <c r="F88" s="26"/>
      <c r="G88" s="26"/>
      <c r="H88" s="26"/>
    </row>
    <row r="89" spans="1:9" ht="17.25" customHeight="1">
      <c r="A89" s="120"/>
      <c r="B89" s="68"/>
      <c r="C89" s="69"/>
      <c r="D89" s="70"/>
      <c r="E89" s="41"/>
      <c r="F89" s="26"/>
      <c r="G89" s="26"/>
      <c r="H89" s="26"/>
    </row>
    <row r="90" spans="1:9" ht="17.25" customHeight="1">
      <c r="A90" s="120"/>
      <c r="B90" s="68"/>
      <c r="C90" s="69"/>
      <c r="D90" s="70"/>
      <c r="E90" s="41"/>
      <c r="F90" s="26"/>
      <c r="G90" s="26"/>
      <c r="H90" s="26"/>
    </row>
    <row r="91" spans="1:9" ht="17.25" customHeight="1">
      <c r="A91" s="120"/>
      <c r="B91" s="68"/>
      <c r="C91" s="69"/>
      <c r="D91" s="70"/>
      <c r="E91" s="41"/>
      <c r="F91" s="26"/>
      <c r="G91" s="72"/>
    </row>
    <row r="92" spans="1:9" ht="17.25" customHeight="1">
      <c r="A92" s="120"/>
      <c r="B92" s="24"/>
      <c r="E92" s="71"/>
      <c r="G92" s="73"/>
      <c r="H92" s="28"/>
      <c r="I92" s="28"/>
    </row>
    <row r="93" spans="1:9" ht="17.25" customHeight="1">
      <c r="A93" s="120"/>
      <c r="B93" s="68"/>
      <c r="C93" s="2"/>
      <c r="D93" s="26"/>
      <c r="E93" s="41"/>
      <c r="G93" s="27"/>
      <c r="H93" s="27"/>
    </row>
    <row r="94" spans="1:9" ht="17.25" customHeight="1">
      <c r="A94" s="120"/>
      <c r="B94" s="68"/>
      <c r="C94" s="2"/>
      <c r="D94" s="26"/>
      <c r="E94" s="41"/>
    </row>
    <row r="95" spans="1:9" ht="17.25" customHeight="1">
      <c r="A95" s="120"/>
      <c r="B95" s="68"/>
      <c r="C95" s="2"/>
      <c r="D95" s="26"/>
      <c r="E95" s="41"/>
    </row>
    <row r="96" spans="1:9" ht="17.25" customHeight="1">
      <c r="A96" s="120"/>
      <c r="B96" s="68"/>
      <c r="C96" s="2"/>
      <c r="D96" s="26"/>
      <c r="E96" s="41"/>
    </row>
    <row r="97" spans="1:7" ht="17.25" customHeight="1">
      <c r="A97" s="120"/>
      <c r="B97" s="68"/>
      <c r="C97" s="2"/>
      <c r="D97" s="26"/>
      <c r="E97" s="41"/>
    </row>
    <row r="98" spans="1:7" ht="17.25" customHeight="1">
      <c r="A98" s="120"/>
      <c r="B98" s="68"/>
      <c r="C98" s="2"/>
      <c r="D98" s="26"/>
      <c r="E98" s="41"/>
    </row>
    <row r="99" spans="1:7" ht="17.25" customHeight="1">
      <c r="A99" s="120"/>
      <c r="B99" s="68"/>
      <c r="C99" s="2"/>
      <c r="D99" s="26"/>
      <c r="E99" s="41"/>
    </row>
    <row r="100" spans="1:7" ht="17.25" customHeight="1">
      <c r="A100" s="120"/>
      <c r="B100" s="68"/>
      <c r="C100" s="2"/>
      <c r="D100" s="26"/>
      <c r="E100" s="41"/>
    </row>
    <row r="101" spans="1:7" ht="17.25" customHeight="1">
      <c r="A101" s="120"/>
      <c r="B101" s="68"/>
      <c r="C101" s="2"/>
      <c r="D101" s="26"/>
      <c r="E101" s="41"/>
    </row>
    <row r="102" spans="1:7" ht="17.25" customHeight="1">
      <c r="A102" s="120"/>
      <c r="B102" s="68"/>
      <c r="C102" s="2"/>
      <c r="D102" s="26"/>
      <c r="E102" s="41"/>
    </row>
    <row r="103" spans="1:7" ht="17.25" customHeight="1">
      <c r="A103" s="120"/>
      <c r="B103" s="68"/>
      <c r="C103" s="2"/>
      <c r="D103" s="26"/>
      <c r="E103" s="41"/>
    </row>
    <row r="104" spans="1:7" ht="17.25" customHeight="1">
      <c r="A104" s="120"/>
      <c r="B104" s="68"/>
      <c r="C104" s="2"/>
      <c r="D104" s="26"/>
      <c r="E104" s="41"/>
    </row>
    <row r="105" spans="1:7" ht="17.25" customHeight="1">
      <c r="A105" s="120"/>
      <c r="B105" s="24"/>
      <c r="C105" s="21"/>
      <c r="D105" s="25"/>
      <c r="E105" s="74"/>
    </row>
    <row r="106" spans="1:7" ht="17.25" customHeight="1">
      <c r="A106" s="23"/>
      <c r="B106" s="75"/>
      <c r="C106" s="114"/>
      <c r="D106" s="114"/>
      <c r="E106" s="36"/>
      <c r="F106" s="76"/>
    </row>
    <row r="109" spans="1:7">
      <c r="B109" s="6"/>
      <c r="C109" s="21"/>
      <c r="D109" s="6"/>
      <c r="E109" s="6"/>
      <c r="G109" s="6"/>
    </row>
    <row r="110" spans="1:7">
      <c r="B110" s="6"/>
    </row>
  </sheetData>
  <sheetProtection algorithmName="SHA-512" hashValue="zziTmsYpFt9QWdKHW1HP5ptEE70pvR+mNnIRIdAGYDc427hJSM5F+BhOKsxjgnt9ipBSHDPotfdst+0WC9nFcQ==" saltValue="ZM9nzS7p4L+/NMoIAtRtTQ==" spinCount="100000" sheet="1" selectLockedCells="1"/>
  <mergeCells count="28">
    <mergeCell ref="G10:G11"/>
    <mergeCell ref="G12:G13"/>
    <mergeCell ref="D8:F8"/>
    <mergeCell ref="A12:A13"/>
    <mergeCell ref="A17:B17"/>
    <mergeCell ref="B10:C10"/>
    <mergeCell ref="B11:C11"/>
    <mergeCell ref="A16:B16"/>
    <mergeCell ref="F16:G16"/>
    <mergeCell ref="B12:C12"/>
    <mergeCell ref="B13:C13"/>
    <mergeCell ref="C106:D106"/>
    <mergeCell ref="A18:B18"/>
    <mergeCell ref="A19:B19"/>
    <mergeCell ref="C52:D52"/>
    <mergeCell ref="A53:B53"/>
    <mergeCell ref="A54:A66"/>
    <mergeCell ref="A35:C35"/>
    <mergeCell ref="A38:B38"/>
    <mergeCell ref="A39:B39"/>
    <mergeCell ref="A67:A79"/>
    <mergeCell ref="A80:A92"/>
    <mergeCell ref="A93:A105"/>
    <mergeCell ref="A5:B5"/>
    <mergeCell ref="A3:B3"/>
    <mergeCell ref="A4:B4"/>
    <mergeCell ref="A8:C9"/>
    <mergeCell ref="A10:A11"/>
  </mergeCells>
  <phoneticPr fontId="8"/>
  <pageMargins left="0.74803149606299213" right="0.27559055118110237" top="0.51181102362204722" bottom="0.39370078740157483" header="0.31496062992125984" footer="0.31496062992125984"/>
  <pageSetup paperSize="9" scale="7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0" tint="-0.249977111117893"/>
  </sheetPr>
  <dimension ref="A1:C33"/>
  <sheetViews>
    <sheetView workbookViewId="0"/>
  </sheetViews>
  <sheetFormatPr defaultColWidth="9" defaultRowHeight="12"/>
  <cols>
    <col min="1" max="1" width="11.109375" style="7" customWidth="1"/>
    <col min="2" max="2" width="8.33203125" style="8" customWidth="1"/>
    <col min="3" max="3" width="22.21875" style="7" customWidth="1"/>
    <col min="4" max="16384" width="9" style="7"/>
  </cols>
  <sheetData>
    <row r="1" spans="1:3" s="9" customFormat="1">
      <c r="A1" s="9" t="s">
        <v>31</v>
      </c>
      <c r="B1" s="90" t="s">
        <v>1</v>
      </c>
      <c r="C1" s="9" t="s">
        <v>2</v>
      </c>
    </row>
    <row r="2" spans="1:3">
      <c r="A2" s="9">
        <v>101</v>
      </c>
      <c r="B2" s="88">
        <v>40.25</v>
      </c>
      <c r="C2" s="10" t="s">
        <v>0</v>
      </c>
    </row>
    <row r="3" spans="1:3">
      <c r="A3" s="9">
        <v>102</v>
      </c>
      <c r="B3" s="88">
        <v>24.5</v>
      </c>
      <c r="C3" s="10" t="s">
        <v>0</v>
      </c>
    </row>
    <row r="4" spans="1:3">
      <c r="A4" s="9">
        <v>103</v>
      </c>
      <c r="B4" s="88">
        <v>24.06</v>
      </c>
      <c r="C4" s="10" t="s">
        <v>0</v>
      </c>
    </row>
    <row r="5" spans="1:3">
      <c r="A5" s="10">
        <v>104</v>
      </c>
      <c r="B5" s="89">
        <v>44.18</v>
      </c>
      <c r="C5" s="10" t="s">
        <v>0</v>
      </c>
    </row>
    <row r="6" spans="1:3">
      <c r="A6" s="10">
        <v>105</v>
      </c>
      <c r="B6" s="89">
        <v>39.07</v>
      </c>
      <c r="C6" s="10" t="s">
        <v>3</v>
      </c>
    </row>
    <row r="7" spans="1:3">
      <c r="A7" s="10">
        <v>106</v>
      </c>
      <c r="B7" s="89">
        <v>21.84</v>
      </c>
      <c r="C7" s="10" t="s">
        <v>3</v>
      </c>
    </row>
    <row r="8" spans="1:3">
      <c r="A8" s="10">
        <v>107</v>
      </c>
      <c r="B8" s="89">
        <v>21.84</v>
      </c>
      <c r="C8" s="10" t="s">
        <v>3</v>
      </c>
    </row>
    <row r="9" spans="1:3">
      <c r="A9" s="10">
        <v>201</v>
      </c>
      <c r="B9" s="89">
        <v>40.25</v>
      </c>
      <c r="C9" s="10" t="s">
        <v>0</v>
      </c>
    </row>
    <row r="10" spans="1:3">
      <c r="A10" s="10">
        <v>202</v>
      </c>
      <c r="B10" s="89">
        <v>24.5</v>
      </c>
      <c r="C10" s="10" t="s">
        <v>0</v>
      </c>
    </row>
    <row r="11" spans="1:3">
      <c r="A11" s="10">
        <v>203</v>
      </c>
      <c r="B11" s="89">
        <v>24.5</v>
      </c>
      <c r="C11" s="10" t="s">
        <v>0</v>
      </c>
    </row>
    <row r="12" spans="1:3">
      <c r="A12" s="10">
        <v>204</v>
      </c>
      <c r="B12" s="89">
        <v>43.75</v>
      </c>
      <c r="C12" s="10" t="s">
        <v>0</v>
      </c>
    </row>
    <row r="13" spans="1:3">
      <c r="A13" s="10">
        <v>205</v>
      </c>
      <c r="B13" s="89">
        <v>39.07</v>
      </c>
      <c r="C13" s="10" t="s">
        <v>3</v>
      </c>
    </row>
    <row r="14" spans="1:3">
      <c r="A14" s="10">
        <v>206</v>
      </c>
      <c r="B14" s="89">
        <v>21.84</v>
      </c>
      <c r="C14" s="10" t="s">
        <v>3</v>
      </c>
    </row>
    <row r="15" spans="1:3">
      <c r="A15" s="10">
        <v>207</v>
      </c>
      <c r="B15" s="89">
        <v>21.84</v>
      </c>
      <c r="C15" s="10" t="s">
        <v>3</v>
      </c>
    </row>
    <row r="16" spans="1:3">
      <c r="A16" s="10">
        <v>301</v>
      </c>
      <c r="B16" s="89">
        <v>40.25</v>
      </c>
      <c r="C16" s="10" t="s">
        <v>0</v>
      </c>
    </row>
    <row r="17" spans="1:3">
      <c r="A17" s="10">
        <v>302</v>
      </c>
      <c r="B17" s="89">
        <v>24.5</v>
      </c>
      <c r="C17" s="10" t="s">
        <v>0</v>
      </c>
    </row>
    <row r="18" spans="1:3">
      <c r="A18" s="10">
        <v>303</v>
      </c>
      <c r="B18" s="89">
        <v>24.5</v>
      </c>
      <c r="C18" s="10" t="s">
        <v>0</v>
      </c>
    </row>
    <row r="19" spans="1:3">
      <c r="A19" s="10">
        <v>304</v>
      </c>
      <c r="B19" s="89">
        <v>43.75</v>
      </c>
      <c r="C19" s="10" t="s">
        <v>0</v>
      </c>
    </row>
    <row r="20" spans="1:3">
      <c r="A20" s="10">
        <v>305</v>
      </c>
      <c r="B20" s="89">
        <v>39.07</v>
      </c>
      <c r="C20" s="10" t="s">
        <v>3</v>
      </c>
    </row>
    <row r="21" spans="1:3">
      <c r="A21" s="10">
        <v>306</v>
      </c>
      <c r="B21" s="89">
        <v>21.84</v>
      </c>
      <c r="C21" s="10" t="s">
        <v>3</v>
      </c>
    </row>
    <row r="22" spans="1:3">
      <c r="A22" s="10">
        <v>307</v>
      </c>
      <c r="B22" s="89">
        <v>21.84</v>
      </c>
      <c r="C22" s="10" t="s">
        <v>3</v>
      </c>
    </row>
    <row r="23" spans="1:3">
      <c r="A23" s="10">
        <v>308</v>
      </c>
      <c r="B23" s="89">
        <v>40.24</v>
      </c>
      <c r="C23" s="10" t="s">
        <v>3</v>
      </c>
    </row>
    <row r="24" spans="1:3">
      <c r="A24" s="10">
        <v>309</v>
      </c>
      <c r="B24" s="89">
        <v>24.83</v>
      </c>
      <c r="C24" s="10" t="s">
        <v>3</v>
      </c>
    </row>
    <row r="25" spans="1:3">
      <c r="A25" s="10">
        <v>401</v>
      </c>
      <c r="B25" s="89">
        <v>40.25</v>
      </c>
      <c r="C25" s="10" t="s">
        <v>0</v>
      </c>
    </row>
    <row r="26" spans="1:3">
      <c r="A26" s="10">
        <v>402</v>
      </c>
      <c r="B26" s="89">
        <v>24.5</v>
      </c>
      <c r="C26" s="10" t="s">
        <v>0</v>
      </c>
    </row>
    <row r="27" spans="1:3">
      <c r="A27" s="10">
        <v>403</v>
      </c>
      <c r="B27" s="89">
        <v>24.5</v>
      </c>
      <c r="C27" s="10" t="s">
        <v>0</v>
      </c>
    </row>
    <row r="28" spans="1:3">
      <c r="A28" s="10">
        <v>404</v>
      </c>
      <c r="B28" s="89">
        <v>43.75</v>
      </c>
      <c r="C28" s="10" t="s">
        <v>0</v>
      </c>
    </row>
    <row r="29" spans="1:3">
      <c r="A29" s="10">
        <v>405</v>
      </c>
      <c r="B29" s="89">
        <v>39.07</v>
      </c>
      <c r="C29" s="10" t="s">
        <v>32</v>
      </c>
    </row>
    <row r="30" spans="1:3">
      <c r="A30" s="10">
        <v>406</v>
      </c>
      <c r="B30" s="89">
        <v>21.84</v>
      </c>
      <c r="C30" s="10" t="s">
        <v>32</v>
      </c>
    </row>
    <row r="31" spans="1:3">
      <c r="A31" s="10">
        <v>407</v>
      </c>
      <c r="B31" s="89">
        <v>21.84</v>
      </c>
      <c r="C31" s="10" t="s">
        <v>32</v>
      </c>
    </row>
    <row r="32" spans="1:3">
      <c r="A32" s="10">
        <v>408</v>
      </c>
      <c r="B32" s="89">
        <v>40.24</v>
      </c>
      <c r="C32" s="10" t="s">
        <v>32</v>
      </c>
    </row>
    <row r="33" spans="1:3">
      <c r="A33" s="10">
        <v>409</v>
      </c>
      <c r="B33" s="89">
        <v>24.83</v>
      </c>
      <c r="C33" s="10" t="s">
        <v>3</v>
      </c>
    </row>
  </sheetData>
  <sheetProtection algorithmName="SHA-512" hashValue="G5c5hGm1SGKxRkH/pGJsaugxhG0kZ8Rvs5TusGGMAYUn5X3lVUrunae2wSssrLTo+XkrVJxWLLrWUltdhlyOLQ==" saltValue="ZBDVphtUuUOfa8WsFXn3tQ==" spinCount="100000" sheet="1" objects="1" scenarios="1"/>
  <phoneticPr fontId="4"/>
  <conditionalFormatting sqref="B2:B33">
    <cfRule type="expression" dxfId="0" priority="1">
      <formula>#REF!=""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計算ツール</vt:lpstr>
      <vt:lpstr>部屋情報</vt:lpstr>
      <vt:lpstr>計算ツール!Print_Area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2026-06-11T01:56:49Z</dcterms:modified>
</cp:coreProperties>
</file>